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-105" yWindow="-105" windowWidth="19425" windowHeight="10425" tabRatio="861" activeTab="5"/>
  </bookViews>
  <sheets>
    <sheet name="PnL-Consol" sheetId="4" r:id="rId1"/>
    <sheet name="Loan growth" sheetId="5" r:id="rId2"/>
    <sheet name="Asset Quality" sheetId="6" r:id="rId3"/>
    <sheet name="Balance Sheet" sheetId="7" r:id="rId4"/>
    <sheet name="Capital Position" sheetId="12" r:id="rId5"/>
    <sheet name="Biz update" sheetId="9" r:id="rId6"/>
    <sheet name="Geo presence" sheetId="14" r:id="rId7"/>
  </sheets>
  <definedNames>
    <definedName name="_xlnm._FilterDatabase" localSheetId="6" hidden="1">'Geo presence'!$A$2:$G$43</definedName>
    <definedName name="_xlnm._FilterDatabase" localSheetId="1" hidden="1">'Loan growth'!$A$51:$J$64</definedName>
    <definedName name="_xlnm.Print_Area" localSheetId="2">'Asset Quality'!$A$1:$H$21</definedName>
    <definedName name="_xlnm.Print_Area" localSheetId="3">'Balance Sheet'!$A$1:$I$36</definedName>
    <definedName name="_xlnm.Print_Area" localSheetId="5">'Biz update'!$A$1:$Q$29</definedName>
    <definedName name="_xlnm.Print_Area" localSheetId="4">'Capital Position'!$A$1:$H$28</definedName>
    <definedName name="_xlnm.Print_Area" localSheetId="6">'Geo presence'!$A$1:$N$43</definedName>
    <definedName name="_xlnm.Print_Area" localSheetId="1">'Loan growth'!$A$1:$X$68</definedName>
    <definedName name="_xlnm.Print_Area" localSheetId="0">'PnL-Consol'!$A$1:$Y$54</definedName>
    <definedName name="_xlnm.Print_Titles" localSheetId="2">'Asset Quality'!$1:$1</definedName>
    <definedName name="_xlnm.Print_Titles" localSheetId="6">'Geo presence'!$1:$2</definedName>
    <definedName name="_xlnm.Print_Titles" localSheetId="1">'Loan growth'!$1:$1</definedName>
    <definedName name="_xlnm.Print_Titles" localSheetId="0">'PnL-Consol'!$A:$A,'PnL-Consol'!$2:$3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4" l="1"/>
  <c r="J26" i="5" l="1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1" i="5"/>
  <c r="J9" i="5"/>
  <c r="J8" i="5"/>
  <c r="J7" i="5"/>
  <c r="J5" i="5"/>
  <c r="J4" i="5"/>
  <c r="J3" i="5"/>
  <c r="J2" i="5"/>
  <c r="Y4" i="4" l="1"/>
  <c r="G43" i="14" l="1"/>
  <c r="G42" i="14"/>
  <c r="G41" i="14"/>
  <c r="G40" i="14"/>
  <c r="G39" i="14"/>
  <c r="G38" i="14"/>
  <c r="G37" i="14"/>
  <c r="G36" i="14"/>
  <c r="G35" i="14"/>
  <c r="G34" i="14"/>
  <c r="G33" i="14"/>
  <c r="G32" i="14"/>
  <c r="G31" i="14"/>
  <c r="G29" i="14"/>
  <c r="G28" i="14"/>
  <c r="G27" i="14"/>
  <c r="G26" i="14"/>
  <c r="G25" i="14"/>
  <c r="G22" i="14"/>
  <c r="G21" i="14"/>
  <c r="G20" i="14"/>
  <c r="G19" i="14"/>
  <c r="G18" i="14"/>
  <c r="G17" i="14"/>
  <c r="G16" i="14"/>
  <c r="G15" i="14"/>
  <c r="G13" i="14"/>
  <c r="G12" i="14"/>
  <c r="G11" i="14"/>
  <c r="G10" i="14"/>
  <c r="G9" i="14"/>
  <c r="G8" i="14"/>
  <c r="G7" i="14"/>
  <c r="G6" i="14"/>
  <c r="G5" i="14"/>
  <c r="G24" i="14"/>
  <c r="E54" i="4" l="1"/>
  <c r="E53" i="4"/>
  <c r="E52" i="4"/>
  <c r="E51" i="4"/>
  <c r="E50" i="4"/>
  <c r="E48" i="4"/>
  <c r="E47" i="4"/>
  <c r="E46" i="4"/>
  <c r="E45" i="4"/>
  <c r="E43" i="4"/>
  <c r="E42" i="4"/>
  <c r="E41" i="4"/>
  <c r="E39" i="4"/>
  <c r="E37" i="4"/>
  <c r="E35" i="4"/>
  <c r="E33" i="4"/>
  <c r="E31" i="4"/>
  <c r="E27" i="4"/>
  <c r="E26" i="4"/>
  <c r="E20" i="4"/>
  <c r="E19" i="4"/>
  <c r="E16" i="4"/>
  <c r="E15" i="4"/>
  <c r="E12" i="4"/>
  <c r="E11" i="4"/>
  <c r="E9" i="4"/>
  <c r="E8" i="4"/>
  <c r="E6" i="4"/>
  <c r="E5" i="4"/>
  <c r="C54" i="4"/>
  <c r="C53" i="4"/>
  <c r="C52" i="4"/>
  <c r="C51" i="4"/>
  <c r="C50" i="4"/>
  <c r="C48" i="4"/>
  <c r="C47" i="4"/>
  <c r="C46" i="4"/>
  <c r="C45" i="4"/>
  <c r="C43" i="4"/>
  <c r="C42" i="4"/>
  <c r="C41" i="4"/>
  <c r="C39" i="4"/>
  <c r="C37" i="4"/>
  <c r="C35" i="4"/>
  <c r="C33" i="4"/>
  <c r="C31" i="4"/>
  <c r="C27" i="4"/>
  <c r="C26" i="4"/>
  <c r="C20" i="4"/>
  <c r="C19" i="4"/>
  <c r="C16" i="4"/>
  <c r="C15" i="4"/>
  <c r="C12" i="4"/>
  <c r="C11" i="4"/>
  <c r="C9" i="4"/>
  <c r="C8" i="4"/>
  <c r="C6" i="4"/>
  <c r="C5" i="4"/>
  <c r="J64" i="5"/>
  <c r="J63" i="5"/>
  <c r="J61" i="5"/>
  <c r="J60" i="5"/>
  <c r="J59" i="5"/>
  <c r="J57" i="5"/>
  <c r="J55" i="5"/>
  <c r="J54" i="5"/>
  <c r="J53" i="5"/>
  <c r="J31" i="5"/>
  <c r="J30" i="5"/>
  <c r="J29" i="5"/>
  <c r="J28" i="5"/>
  <c r="J62" i="5"/>
  <c r="H64" i="5"/>
  <c r="H63" i="5"/>
  <c r="H61" i="5"/>
  <c r="H60" i="5"/>
  <c r="H59" i="5"/>
  <c r="H57" i="5"/>
  <c r="H55" i="5"/>
  <c r="H54" i="5"/>
  <c r="H53" i="5"/>
  <c r="H31" i="5"/>
  <c r="H30" i="5"/>
  <c r="H29" i="5"/>
  <c r="H28" i="5"/>
  <c r="H24" i="5"/>
  <c r="H18" i="5"/>
  <c r="H14" i="5"/>
  <c r="H4" i="5"/>
  <c r="H2" i="5"/>
  <c r="H11" i="5" s="1"/>
  <c r="I60" i="5"/>
  <c r="I55" i="5"/>
  <c r="I31" i="5"/>
  <c r="I30" i="5"/>
  <c r="I29" i="5"/>
  <c r="I28" i="5"/>
  <c r="I24" i="5"/>
  <c r="I18" i="5"/>
  <c r="I14" i="5"/>
  <c r="I11" i="5"/>
  <c r="I4" i="5"/>
  <c r="I2" i="5"/>
  <c r="X14" i="5"/>
  <c r="W64" i="5"/>
  <c r="I64" i="5" s="1"/>
  <c r="W63" i="5"/>
  <c r="I63" i="5" s="1"/>
  <c r="W61" i="5"/>
  <c r="I61" i="5" s="1"/>
  <c r="W60" i="5"/>
  <c r="W59" i="5"/>
  <c r="I59" i="5" s="1"/>
  <c r="W57" i="5"/>
  <c r="I57" i="5" s="1"/>
  <c r="W55" i="5"/>
  <c r="W54" i="5"/>
  <c r="I54" i="5" s="1"/>
  <c r="W53" i="5"/>
  <c r="I53" i="5" s="1"/>
  <c r="W31" i="5"/>
  <c r="W30" i="5"/>
  <c r="W29" i="5"/>
  <c r="W28" i="5"/>
  <c r="W24" i="5"/>
  <c r="W18" i="5"/>
  <c r="W14" i="5"/>
  <c r="W4" i="5"/>
  <c r="W2" i="5"/>
  <c r="W11" i="5" s="1"/>
  <c r="J66" i="5" l="1"/>
  <c r="J52" i="5"/>
  <c r="J67" i="5"/>
  <c r="J56" i="5"/>
  <c r="J38" i="5"/>
  <c r="J34" i="5"/>
  <c r="H13" i="5"/>
  <c r="H38" i="5" s="1"/>
  <c r="H34" i="5"/>
  <c r="I34" i="5"/>
  <c r="I13" i="5"/>
  <c r="W13" i="5"/>
  <c r="W34" i="5"/>
  <c r="W38" i="5"/>
  <c r="J43" i="5" l="1"/>
  <c r="J39" i="5"/>
  <c r="J35" i="5"/>
  <c r="J46" i="5"/>
  <c r="J42" i="5"/>
  <c r="J40" i="5"/>
  <c r="J51" i="5"/>
  <c r="J45" i="5"/>
  <c r="J41" i="5"/>
  <c r="J37" i="5"/>
  <c r="J49" i="5" s="1"/>
  <c r="J48" i="5" s="1"/>
  <c r="J44" i="5"/>
  <c r="J36" i="5"/>
  <c r="H43" i="5"/>
  <c r="H39" i="5"/>
  <c r="H35" i="5"/>
  <c r="H40" i="5"/>
  <c r="H46" i="5"/>
  <c r="H42" i="5"/>
  <c r="H45" i="5"/>
  <c r="H41" i="5"/>
  <c r="H37" i="5"/>
  <c r="H49" i="5" s="1"/>
  <c r="H48" i="5" s="1"/>
  <c r="H44" i="5"/>
  <c r="H36" i="5"/>
  <c r="I43" i="5"/>
  <c r="I39" i="5"/>
  <c r="I35" i="5"/>
  <c r="I46" i="5"/>
  <c r="I42" i="5"/>
  <c r="I44" i="5"/>
  <c r="I36" i="5"/>
  <c r="I45" i="5"/>
  <c r="I41" i="5"/>
  <c r="I37" i="5"/>
  <c r="I49" i="5" s="1"/>
  <c r="I48" i="5" s="1"/>
  <c r="I40" i="5"/>
  <c r="I38" i="5"/>
  <c r="W43" i="5"/>
  <c r="W39" i="5"/>
  <c r="W35" i="5"/>
  <c r="W44" i="5"/>
  <c r="W40" i="5"/>
  <c r="W46" i="5"/>
  <c r="W42" i="5"/>
  <c r="W36" i="5"/>
  <c r="W45" i="5"/>
  <c r="W41" i="5"/>
  <c r="W37" i="5"/>
  <c r="W49" i="5" s="1"/>
  <c r="W48" i="5" s="1"/>
  <c r="X28" i="4" l="1"/>
  <c r="C28" i="4" s="1"/>
  <c r="X22" i="4"/>
  <c r="C22" i="4" s="1"/>
  <c r="X18" i="4"/>
  <c r="C18" i="4" s="1"/>
  <c r="X13" i="4"/>
  <c r="X7" i="4"/>
  <c r="C7" i="4" s="1"/>
  <c r="Y28" i="4"/>
  <c r="W28" i="4"/>
  <c r="V28" i="4"/>
  <c r="U28" i="4"/>
  <c r="E28" i="4" s="1"/>
  <c r="T28" i="4"/>
  <c r="S28" i="4"/>
  <c r="R28" i="4"/>
  <c r="Q28" i="4"/>
  <c r="Y22" i="4"/>
  <c r="W22" i="4"/>
  <c r="V22" i="4"/>
  <c r="U22" i="4"/>
  <c r="E22" i="4" s="1"/>
  <c r="T22" i="4"/>
  <c r="S22" i="4"/>
  <c r="R22" i="4"/>
  <c r="Q22" i="4"/>
  <c r="Y18" i="4"/>
  <c r="W18" i="4"/>
  <c r="V18" i="4"/>
  <c r="U18" i="4"/>
  <c r="E18" i="4" s="1"/>
  <c r="T18" i="4"/>
  <c r="S18" i="4"/>
  <c r="R18" i="4"/>
  <c r="Q18" i="4"/>
  <c r="Y13" i="4"/>
  <c r="W13" i="4"/>
  <c r="W23" i="4" s="1"/>
  <c r="V13" i="4"/>
  <c r="V23" i="4" s="1"/>
  <c r="U13" i="4"/>
  <c r="T13" i="4"/>
  <c r="T23" i="4" s="1"/>
  <c r="S13" i="4"/>
  <c r="S23" i="4" s="1"/>
  <c r="R13" i="4"/>
  <c r="R23" i="4" s="1"/>
  <c r="Q13" i="4"/>
  <c r="Q23" i="4" s="1"/>
  <c r="Y7" i="4"/>
  <c r="W7" i="4"/>
  <c r="V7" i="4"/>
  <c r="U7" i="4"/>
  <c r="E7" i="4" s="1"/>
  <c r="T7" i="4"/>
  <c r="S7" i="4"/>
  <c r="R7" i="4"/>
  <c r="Q7" i="4"/>
  <c r="X23" i="4" l="1"/>
  <c r="C13" i="4"/>
  <c r="U23" i="4"/>
  <c r="E23" i="4" s="1"/>
  <c r="E13" i="4"/>
  <c r="Y23" i="4"/>
  <c r="Y24" i="4" s="1"/>
  <c r="R24" i="4"/>
  <c r="V24" i="4"/>
  <c r="S24" i="4"/>
  <c r="W24" i="4"/>
  <c r="Q24" i="4"/>
  <c r="T24" i="4"/>
  <c r="U24" i="4" l="1"/>
  <c r="E24" i="4" s="1"/>
  <c r="X24" i="4"/>
  <c r="C23" i="4"/>
  <c r="Y30" i="4"/>
  <c r="Y32" i="4" s="1"/>
  <c r="Y34" i="4" s="1"/>
  <c r="Y36" i="4" s="1"/>
  <c r="Y38" i="4" s="1"/>
  <c r="Y40" i="4" s="1"/>
  <c r="T30" i="4"/>
  <c r="T32" i="4" s="1"/>
  <c r="T34" i="4" s="1"/>
  <c r="T36" i="4" s="1"/>
  <c r="T38" i="4" s="1"/>
  <c r="T40" i="4" s="1"/>
  <c r="T4" i="4"/>
  <c r="Q30" i="4"/>
  <c r="Q32" i="4" s="1"/>
  <c r="Q34" i="4" s="1"/>
  <c r="Q36" i="4" s="1"/>
  <c r="Q38" i="4" s="1"/>
  <c r="Q40" i="4" s="1"/>
  <c r="Q4" i="4"/>
  <c r="V30" i="4"/>
  <c r="V32" i="4" s="1"/>
  <c r="V34" i="4" s="1"/>
  <c r="V36" i="4" s="1"/>
  <c r="V38" i="4" s="1"/>
  <c r="V40" i="4" s="1"/>
  <c r="V4" i="4"/>
  <c r="S4" i="4"/>
  <c r="S30" i="4"/>
  <c r="S32" i="4" s="1"/>
  <c r="S34" i="4" s="1"/>
  <c r="S36" i="4" s="1"/>
  <c r="S38" i="4" s="1"/>
  <c r="S40" i="4" s="1"/>
  <c r="U30" i="4"/>
  <c r="U4" i="4"/>
  <c r="E4" i="4" s="1"/>
  <c r="W4" i="4"/>
  <c r="W30" i="4"/>
  <c r="W32" i="4" s="1"/>
  <c r="W34" i="4" s="1"/>
  <c r="W36" i="4" s="1"/>
  <c r="W38" i="4" s="1"/>
  <c r="W40" i="4" s="1"/>
  <c r="R30" i="4"/>
  <c r="R32" i="4" s="1"/>
  <c r="R34" i="4" s="1"/>
  <c r="R36" i="4" s="1"/>
  <c r="R38" i="4" s="1"/>
  <c r="R40" i="4" s="1"/>
  <c r="R4" i="4"/>
  <c r="C24" i="4" l="1"/>
  <c r="X30" i="4"/>
  <c r="X4" i="4"/>
  <c r="C4" i="4" s="1"/>
  <c r="U32" i="4"/>
  <c r="E30" i="4"/>
  <c r="B54" i="4"/>
  <c r="F54" i="4" s="1"/>
  <c r="B53" i="4"/>
  <c r="D53" i="4" s="1"/>
  <c r="B52" i="4"/>
  <c r="B51" i="4"/>
  <c r="D51" i="4" s="1"/>
  <c r="B50" i="4"/>
  <c r="F50" i="4" s="1"/>
  <c r="B48" i="4"/>
  <c r="D48" i="4" s="1"/>
  <c r="B47" i="4"/>
  <c r="B46" i="4"/>
  <c r="D46" i="4" s="1"/>
  <c r="B45" i="4"/>
  <c r="B43" i="4"/>
  <c r="D43" i="4" s="1"/>
  <c r="B42" i="4"/>
  <c r="B41" i="4"/>
  <c r="D41" i="4" s="1"/>
  <c r="B40" i="4"/>
  <c r="B39" i="4"/>
  <c r="D39" i="4" s="1"/>
  <c r="B38" i="4"/>
  <c r="B37" i="4"/>
  <c r="D37" i="4" s="1"/>
  <c r="B36" i="4"/>
  <c r="B35" i="4"/>
  <c r="B34" i="4"/>
  <c r="B33" i="4"/>
  <c r="D33" i="4" s="1"/>
  <c r="B32" i="4"/>
  <c r="B31" i="4"/>
  <c r="D31" i="4" s="1"/>
  <c r="B30" i="4"/>
  <c r="F30" i="4" s="1"/>
  <c r="B28" i="4"/>
  <c r="D28" i="4" s="1"/>
  <c r="B27" i="4"/>
  <c r="B26" i="4"/>
  <c r="D26" i="4" s="1"/>
  <c r="B24" i="4"/>
  <c r="B23" i="4"/>
  <c r="D23" i="4" s="1"/>
  <c r="B22" i="4"/>
  <c r="F22" i="4" s="1"/>
  <c r="B20" i="4"/>
  <c r="D20" i="4" s="1"/>
  <c r="B19" i="4"/>
  <c r="B18" i="4"/>
  <c r="D18" i="4" s="1"/>
  <c r="B16" i="4"/>
  <c r="B15" i="4"/>
  <c r="D15" i="4" s="1"/>
  <c r="B13" i="4"/>
  <c r="F13" i="4" s="1"/>
  <c r="B12" i="4"/>
  <c r="B11" i="4"/>
  <c r="D11" i="4" s="1"/>
  <c r="B9" i="4"/>
  <c r="F9" i="4" s="1"/>
  <c r="B8" i="4"/>
  <c r="B7" i="4"/>
  <c r="B6" i="4"/>
  <c r="B5" i="4"/>
  <c r="D5" i="4" s="1"/>
  <c r="B4" i="4"/>
  <c r="G54" i="4"/>
  <c r="G53" i="4"/>
  <c r="G52" i="4"/>
  <c r="G51" i="4"/>
  <c r="G50" i="4"/>
  <c r="G48" i="4"/>
  <c r="G47" i="4"/>
  <c r="I47" i="4" s="1"/>
  <c r="G46" i="4"/>
  <c r="G45" i="4"/>
  <c r="G43" i="4"/>
  <c r="G42" i="4"/>
  <c r="I42" i="4" s="1"/>
  <c r="G41" i="4"/>
  <c r="G39" i="4"/>
  <c r="G37" i="4"/>
  <c r="G35" i="4"/>
  <c r="G33" i="4"/>
  <c r="G31" i="4"/>
  <c r="G28" i="4"/>
  <c r="G27" i="4"/>
  <c r="I27" i="4" s="1"/>
  <c r="G26" i="4"/>
  <c r="G20" i="4"/>
  <c r="G19" i="4"/>
  <c r="G18" i="4"/>
  <c r="G16" i="4"/>
  <c r="G15" i="4"/>
  <c r="G13" i="4"/>
  <c r="G12" i="4"/>
  <c r="G11" i="4"/>
  <c r="G9" i="4"/>
  <c r="G8" i="4"/>
  <c r="G7" i="4"/>
  <c r="G6" i="4"/>
  <c r="G5" i="4"/>
  <c r="G4" i="4"/>
  <c r="O23" i="4"/>
  <c r="G23" i="4" s="1"/>
  <c r="O22" i="4"/>
  <c r="N22" i="4"/>
  <c r="H22" i="4" s="1"/>
  <c r="N23" i="4"/>
  <c r="H23" i="4" s="1"/>
  <c r="H54" i="4"/>
  <c r="H53" i="4"/>
  <c r="H52" i="4"/>
  <c r="H51" i="4"/>
  <c r="H50" i="4"/>
  <c r="H48" i="4"/>
  <c r="H47" i="4"/>
  <c r="H46" i="4"/>
  <c r="H45" i="4"/>
  <c r="H43" i="4"/>
  <c r="H42" i="4"/>
  <c r="H41" i="4"/>
  <c r="H39" i="4"/>
  <c r="H37" i="4"/>
  <c r="H35" i="4"/>
  <c r="H33" i="4"/>
  <c r="H31" i="4"/>
  <c r="H28" i="4"/>
  <c r="H27" i="4"/>
  <c r="H26" i="4"/>
  <c r="H20" i="4"/>
  <c r="H19" i="4"/>
  <c r="H18" i="4"/>
  <c r="H16" i="4"/>
  <c r="H15" i="4"/>
  <c r="H13" i="4"/>
  <c r="H12" i="4"/>
  <c r="H11" i="4"/>
  <c r="H9" i="4"/>
  <c r="H8" i="4"/>
  <c r="H7" i="4"/>
  <c r="H6" i="4"/>
  <c r="H5" i="4"/>
  <c r="H4" i="4"/>
  <c r="P64" i="5"/>
  <c r="P63" i="5"/>
  <c r="P61" i="5"/>
  <c r="P60" i="5"/>
  <c r="P59" i="5"/>
  <c r="P57" i="5"/>
  <c r="P55" i="5"/>
  <c r="P54" i="5"/>
  <c r="P53" i="5"/>
  <c r="F39" i="4" l="1"/>
  <c r="U34" i="4"/>
  <c r="E32" i="4"/>
  <c r="X32" i="4"/>
  <c r="C30" i="4"/>
  <c r="D30" i="4" s="1"/>
  <c r="D54" i="4"/>
  <c r="D52" i="4"/>
  <c r="F41" i="4"/>
  <c r="D13" i="4"/>
  <c r="D50" i="4"/>
  <c r="F47" i="4"/>
  <c r="D45" i="4"/>
  <c r="D4" i="4"/>
  <c r="F15" i="4"/>
  <c r="D22" i="4"/>
  <c r="D24" i="4"/>
  <c r="F4" i="4"/>
  <c r="F24" i="4"/>
  <c r="F23" i="4"/>
  <c r="I28" i="4"/>
  <c r="I37" i="4"/>
  <c r="I46" i="4"/>
  <c r="F7" i="4"/>
  <c r="F12" i="4"/>
  <c r="I6" i="4"/>
  <c r="I11" i="4"/>
  <c r="I16" i="4"/>
  <c r="I33" i="4"/>
  <c r="I41" i="4"/>
  <c r="I51" i="4"/>
  <c r="F31" i="4"/>
  <c r="F5" i="4"/>
  <c r="F48" i="4"/>
  <c r="D6" i="4"/>
  <c r="D8" i="4"/>
  <c r="D16" i="4"/>
  <c r="D19" i="4"/>
  <c r="D27" i="4"/>
  <c r="F42" i="4"/>
  <c r="D47" i="4"/>
  <c r="D7" i="4"/>
  <c r="I4" i="4"/>
  <c r="I8" i="4"/>
  <c r="I13" i="4"/>
  <c r="I19" i="4"/>
  <c r="I43" i="4"/>
  <c r="I48" i="4"/>
  <c r="I53" i="4"/>
  <c r="I23" i="4"/>
  <c r="N24" i="4"/>
  <c r="N30" i="4" s="1"/>
  <c r="H30" i="4" s="1"/>
  <c r="I5" i="4"/>
  <c r="I9" i="4"/>
  <c r="I15" i="4"/>
  <c r="I20" i="4"/>
  <c r="I31" i="4"/>
  <c r="I39" i="4"/>
  <c r="I45" i="4"/>
  <c r="I50" i="4"/>
  <c r="I54" i="4"/>
  <c r="D12" i="4"/>
  <c r="I52" i="4"/>
  <c r="I7" i="4"/>
  <c r="I12" i="4"/>
  <c r="I18" i="4"/>
  <c r="O24" i="4"/>
  <c r="G24" i="4" s="1"/>
  <c r="I26" i="4"/>
  <c r="F18" i="4"/>
  <c r="F37" i="4"/>
  <c r="F46" i="4"/>
  <c r="F20" i="4"/>
  <c r="F33" i="4"/>
  <c r="F53" i="4"/>
  <c r="F26" i="4"/>
  <c r="F43" i="4"/>
  <c r="D9" i="4"/>
  <c r="F28" i="4"/>
  <c r="F11" i="4"/>
  <c r="F52" i="4"/>
  <c r="F45" i="4"/>
  <c r="F32" i="4"/>
  <c r="F51" i="4"/>
  <c r="D42" i="4"/>
  <c r="F27" i="4"/>
  <c r="F19" i="4"/>
  <c r="F6" i="4"/>
  <c r="F8" i="4"/>
  <c r="N32" i="4"/>
  <c r="G22" i="4"/>
  <c r="I22" i="4" s="1"/>
  <c r="E30" i="14"/>
  <c r="E23" i="14"/>
  <c r="E14" i="14"/>
  <c r="E4" i="14"/>
  <c r="C30" i="14"/>
  <c r="C23" i="14"/>
  <c r="C14" i="14"/>
  <c r="C4" i="14"/>
  <c r="X34" i="4" l="1"/>
  <c r="C32" i="4"/>
  <c r="D32" i="4" s="1"/>
  <c r="U36" i="4"/>
  <c r="E34" i="4"/>
  <c r="F34" i="4" s="1"/>
  <c r="O30" i="4"/>
  <c r="O32" i="4" s="1"/>
  <c r="H24" i="4"/>
  <c r="I24" i="4" s="1"/>
  <c r="G30" i="4"/>
  <c r="I30" i="4" s="1"/>
  <c r="H32" i="4"/>
  <c r="N34" i="4"/>
  <c r="E3" i="14"/>
  <c r="L43" i="14" s="1"/>
  <c r="C3" i="14"/>
  <c r="J43" i="14" s="1"/>
  <c r="J36" i="14" l="1"/>
  <c r="J21" i="14"/>
  <c r="U38" i="4"/>
  <c r="E36" i="4"/>
  <c r="F36" i="4" s="1"/>
  <c r="J30" i="14"/>
  <c r="J10" i="14"/>
  <c r="J4" i="14"/>
  <c r="J34" i="14"/>
  <c r="X36" i="4"/>
  <c r="C34" i="4"/>
  <c r="D34" i="4" s="1"/>
  <c r="L38" i="14"/>
  <c r="L4" i="14"/>
  <c r="L17" i="14"/>
  <c r="L34" i="14"/>
  <c r="L27" i="14"/>
  <c r="L40" i="14"/>
  <c r="L37" i="14"/>
  <c r="L12" i="14"/>
  <c r="L14" i="14"/>
  <c r="L33" i="14"/>
  <c r="L5" i="14"/>
  <c r="L10" i="14"/>
  <c r="L7" i="14"/>
  <c r="J16" i="14"/>
  <c r="J23" i="14"/>
  <c r="J40" i="14"/>
  <c r="J18" i="14"/>
  <c r="J24" i="14"/>
  <c r="J15" i="14"/>
  <c r="J5" i="14"/>
  <c r="J42" i="14"/>
  <c r="J37" i="14"/>
  <c r="J19" i="14"/>
  <c r="J17" i="14"/>
  <c r="J11" i="14"/>
  <c r="J12" i="14"/>
  <c r="J29" i="14"/>
  <c r="J38" i="14"/>
  <c r="J25" i="14"/>
  <c r="J14" i="14"/>
  <c r="J3" i="14" s="1"/>
  <c r="J20" i="14"/>
  <c r="J33" i="14"/>
  <c r="J22" i="14"/>
  <c r="J32" i="14"/>
  <c r="J41" i="14"/>
  <c r="J28" i="14"/>
  <c r="J13" i="14"/>
  <c r="J6" i="14"/>
  <c r="J26" i="14"/>
  <c r="J8" i="14"/>
  <c r="J9" i="14"/>
  <c r="J7" i="14"/>
  <c r="J27" i="14"/>
  <c r="L16" i="14"/>
  <c r="L21" i="14"/>
  <c r="L18" i="14"/>
  <c r="L20" i="14"/>
  <c r="O34" i="4"/>
  <c r="G32" i="4"/>
  <c r="I32" i="4" s="1"/>
  <c r="N36" i="4"/>
  <c r="H34" i="4"/>
  <c r="L31" i="14"/>
  <c r="L11" i="14"/>
  <c r="J31" i="14"/>
  <c r="J35" i="14"/>
  <c r="J39" i="14"/>
  <c r="L30" i="14"/>
  <c r="L24" i="14"/>
  <c r="L9" i="14"/>
  <c r="L25" i="14"/>
  <c r="L41" i="14"/>
  <c r="L22" i="14"/>
  <c r="L42" i="14"/>
  <c r="L28" i="14"/>
  <c r="L15" i="14"/>
  <c r="L35" i="14"/>
  <c r="L23" i="14"/>
  <c r="L32" i="14"/>
  <c r="L13" i="14"/>
  <c r="L29" i="14"/>
  <c r="L6" i="14"/>
  <c r="L26" i="14"/>
  <c r="L8" i="14"/>
  <c r="L36" i="14"/>
  <c r="L19" i="14"/>
  <c r="L39" i="14"/>
  <c r="U40" i="4" l="1"/>
  <c r="E40" i="4" s="1"/>
  <c r="F40" i="4" s="1"/>
  <c r="E38" i="4"/>
  <c r="F38" i="4" s="1"/>
  <c r="X38" i="4"/>
  <c r="C36" i="4"/>
  <c r="D36" i="4" s="1"/>
  <c r="H36" i="4"/>
  <c r="N38" i="4"/>
  <c r="G34" i="4"/>
  <c r="I34" i="4" s="1"/>
  <c r="O36" i="4"/>
  <c r="L3" i="14"/>
  <c r="X40" i="4" l="1"/>
  <c r="C40" i="4" s="1"/>
  <c r="D40" i="4" s="1"/>
  <c r="C38" i="4"/>
  <c r="D38" i="4" s="1"/>
  <c r="O38" i="4"/>
  <c r="G36" i="4"/>
  <c r="I36" i="4" s="1"/>
  <c r="H38" i="4"/>
  <c r="N40" i="4"/>
  <c r="H40" i="4" s="1"/>
  <c r="M65" i="5"/>
  <c r="L65" i="5"/>
  <c r="M58" i="5"/>
  <c r="L58" i="5"/>
  <c r="M26" i="5"/>
  <c r="L26" i="5"/>
  <c r="N25" i="5"/>
  <c r="M25" i="5"/>
  <c r="L25" i="5"/>
  <c r="N23" i="5"/>
  <c r="M23" i="5"/>
  <c r="L23" i="5"/>
  <c r="N22" i="5"/>
  <c r="M22" i="5"/>
  <c r="L22" i="5"/>
  <c r="N21" i="5"/>
  <c r="M21" i="5"/>
  <c r="L21" i="5"/>
  <c r="N19" i="5"/>
  <c r="M19" i="5"/>
  <c r="L19" i="5"/>
  <c r="N17" i="5"/>
  <c r="M17" i="5"/>
  <c r="L17" i="5"/>
  <c r="N16" i="5"/>
  <c r="M16" i="5"/>
  <c r="L16" i="5"/>
  <c r="N15" i="5"/>
  <c r="M15" i="5"/>
  <c r="L15" i="5"/>
  <c r="N8" i="5"/>
  <c r="N3" i="5"/>
  <c r="B2" i="5"/>
  <c r="M9" i="5"/>
  <c r="L9" i="5"/>
  <c r="M8" i="5"/>
  <c r="L8" i="5"/>
  <c r="M7" i="5"/>
  <c r="L7" i="5"/>
  <c r="M5" i="5"/>
  <c r="L5" i="5"/>
  <c r="M3" i="5"/>
  <c r="L3" i="5"/>
  <c r="X29" i="5"/>
  <c r="V29" i="5"/>
  <c r="U29" i="5"/>
  <c r="W67" i="5" s="1"/>
  <c r="I67" i="5" s="1"/>
  <c r="T29" i="5"/>
  <c r="S29" i="5"/>
  <c r="R29" i="5"/>
  <c r="Q29" i="5"/>
  <c r="P29" i="5"/>
  <c r="G29" i="5"/>
  <c r="H67" i="5" s="1"/>
  <c r="F29" i="5"/>
  <c r="E29" i="5"/>
  <c r="D29" i="5"/>
  <c r="C29" i="5"/>
  <c r="B29" i="5"/>
  <c r="X28" i="5"/>
  <c r="V28" i="5"/>
  <c r="U28" i="5"/>
  <c r="W66" i="5" s="1"/>
  <c r="I66" i="5" s="1"/>
  <c r="T28" i="5"/>
  <c r="S28" i="5"/>
  <c r="R28" i="5"/>
  <c r="Q28" i="5"/>
  <c r="P28" i="5"/>
  <c r="M28" i="5"/>
  <c r="G28" i="5"/>
  <c r="H66" i="5" s="1"/>
  <c r="F28" i="5"/>
  <c r="E28" i="5"/>
  <c r="D28" i="5"/>
  <c r="C28" i="5"/>
  <c r="B28" i="5"/>
  <c r="P66" i="5" l="1"/>
  <c r="L28" i="5"/>
  <c r="N29" i="5"/>
  <c r="P67" i="5"/>
  <c r="G38" i="4"/>
  <c r="I38" i="4" s="1"/>
  <c r="O40" i="4"/>
  <c r="G40" i="4" s="1"/>
  <c r="I40" i="4" s="1"/>
  <c r="N28" i="5"/>
  <c r="L29" i="5"/>
  <c r="M29" i="5"/>
  <c r="T31" i="5"/>
  <c r="T30" i="5"/>
  <c r="U66" i="5"/>
  <c r="T24" i="5"/>
  <c r="T18" i="5"/>
  <c r="T14" i="5"/>
  <c r="X66" i="5"/>
  <c r="V66" i="5"/>
  <c r="S66" i="5"/>
  <c r="R66" i="5"/>
  <c r="Q66" i="5"/>
  <c r="X64" i="5"/>
  <c r="V64" i="5"/>
  <c r="U64" i="5"/>
  <c r="T64" i="5"/>
  <c r="S64" i="5"/>
  <c r="R64" i="5"/>
  <c r="Q64" i="5"/>
  <c r="X63" i="5"/>
  <c r="V63" i="5"/>
  <c r="U63" i="5"/>
  <c r="T63" i="5"/>
  <c r="S63" i="5"/>
  <c r="R63" i="5"/>
  <c r="Q63" i="5"/>
  <c r="X61" i="5"/>
  <c r="V61" i="5"/>
  <c r="U61" i="5"/>
  <c r="T61" i="5"/>
  <c r="S61" i="5"/>
  <c r="R61" i="5"/>
  <c r="Q61" i="5"/>
  <c r="X60" i="5"/>
  <c r="V60" i="5"/>
  <c r="U60" i="5"/>
  <c r="T60" i="5"/>
  <c r="S60" i="5"/>
  <c r="R60" i="5"/>
  <c r="Q60" i="5"/>
  <c r="X59" i="5"/>
  <c r="V59" i="5"/>
  <c r="U59" i="5"/>
  <c r="T59" i="5"/>
  <c r="S59" i="5"/>
  <c r="R59" i="5"/>
  <c r="Q59" i="5"/>
  <c r="X57" i="5"/>
  <c r="V57" i="5"/>
  <c r="U57" i="5"/>
  <c r="T57" i="5"/>
  <c r="S57" i="5"/>
  <c r="R57" i="5"/>
  <c r="Q57" i="5"/>
  <c r="X55" i="5"/>
  <c r="V55" i="5"/>
  <c r="U55" i="5"/>
  <c r="T55" i="5"/>
  <c r="S55" i="5"/>
  <c r="R55" i="5"/>
  <c r="Q55" i="5"/>
  <c r="X54" i="5"/>
  <c r="V54" i="5"/>
  <c r="U54" i="5"/>
  <c r="T54" i="5"/>
  <c r="S54" i="5"/>
  <c r="R54" i="5"/>
  <c r="Q54" i="5"/>
  <c r="X53" i="5"/>
  <c r="V53" i="5"/>
  <c r="U53" i="5"/>
  <c r="T53" i="5"/>
  <c r="S53" i="5"/>
  <c r="R53" i="5"/>
  <c r="Q53" i="5"/>
  <c r="Q31" i="5"/>
  <c r="P31" i="5"/>
  <c r="Q30" i="5"/>
  <c r="P30" i="5"/>
  <c r="Q67" i="5"/>
  <c r="Q24" i="5"/>
  <c r="P24" i="5"/>
  <c r="L57" i="5" l="1"/>
  <c r="L53" i="5"/>
  <c r="Q62" i="5"/>
  <c r="L55" i="5"/>
  <c r="T13" i="5"/>
  <c r="T44" i="5" s="1"/>
  <c r="M63" i="5"/>
  <c r="L63" i="5"/>
  <c r="M53" i="5"/>
  <c r="M57" i="5"/>
  <c r="M59" i="5"/>
  <c r="L59" i="5"/>
  <c r="L61" i="5"/>
  <c r="M61" i="5"/>
  <c r="M54" i="5"/>
  <c r="L54" i="5"/>
  <c r="M66" i="5"/>
  <c r="L66" i="5"/>
  <c r="M55" i="5"/>
  <c r="M60" i="5"/>
  <c r="L60" i="5"/>
  <c r="M64" i="5"/>
  <c r="L64" i="5"/>
  <c r="T66" i="5"/>
  <c r="T46" i="5" l="1"/>
  <c r="T42" i="5"/>
  <c r="T35" i="5"/>
  <c r="T36" i="5"/>
  <c r="T37" i="5"/>
  <c r="T38" i="5"/>
  <c r="T39" i="5"/>
  <c r="T40" i="5"/>
  <c r="T41" i="5"/>
  <c r="T43" i="5"/>
  <c r="T49" i="5" s="1"/>
  <c r="T48" i="5" s="1"/>
  <c r="T34" i="5"/>
  <c r="T45" i="5"/>
  <c r="Q18" i="5"/>
  <c r="P18" i="5"/>
  <c r="Q14" i="5"/>
  <c r="P14" i="5"/>
  <c r="X31" i="5"/>
  <c r="X30" i="5"/>
  <c r="X24" i="5"/>
  <c r="X18" i="5"/>
  <c r="X2" i="5"/>
  <c r="X11" i="5" s="1"/>
  <c r="T2" i="5"/>
  <c r="T11" i="5" s="1"/>
  <c r="T4" i="5"/>
  <c r="Q4" i="5"/>
  <c r="P4" i="5"/>
  <c r="Q2" i="5"/>
  <c r="Q11" i="5" s="1"/>
  <c r="P2" i="5"/>
  <c r="P11" i="5" s="1"/>
  <c r="X13" i="5" l="1"/>
  <c r="X42" i="5" s="1"/>
  <c r="Q13" i="5"/>
  <c r="Q36" i="5" s="1"/>
  <c r="Q52" i="5"/>
  <c r="Q56" i="5"/>
  <c r="Q42" i="5"/>
  <c r="Q41" i="5"/>
  <c r="Q46" i="5"/>
  <c r="P13" i="5"/>
  <c r="S31" i="5"/>
  <c r="S30" i="5"/>
  <c r="S24" i="5"/>
  <c r="S18" i="5"/>
  <c r="S14" i="5"/>
  <c r="S4" i="5"/>
  <c r="S2" i="5"/>
  <c r="S11" i="5" s="1"/>
  <c r="D4" i="5"/>
  <c r="E4" i="5"/>
  <c r="F4" i="5"/>
  <c r="R31" i="5"/>
  <c r="R30" i="5"/>
  <c r="R24" i="5"/>
  <c r="R62" i="5" s="1"/>
  <c r="R18" i="5"/>
  <c r="R56" i="5" s="1"/>
  <c r="R14" i="5"/>
  <c r="R2" i="5"/>
  <c r="R11" i="5" s="1"/>
  <c r="V31" i="5"/>
  <c r="U31" i="5"/>
  <c r="V30" i="5"/>
  <c r="U30" i="5"/>
  <c r="V24" i="5"/>
  <c r="U24" i="5"/>
  <c r="V18" i="5"/>
  <c r="X56" i="5" s="1"/>
  <c r="U18" i="5"/>
  <c r="V14" i="5"/>
  <c r="U14" i="5"/>
  <c r="W52" i="5" s="1"/>
  <c r="I52" i="5" s="1"/>
  <c r="V2" i="5"/>
  <c r="V11" i="5" s="1"/>
  <c r="U2" i="5"/>
  <c r="U11" i="5" s="1"/>
  <c r="G4" i="5"/>
  <c r="N4" i="5" s="1"/>
  <c r="G64" i="5"/>
  <c r="G63" i="5"/>
  <c r="G61" i="5"/>
  <c r="G60" i="5"/>
  <c r="G59" i="5"/>
  <c r="G57" i="5"/>
  <c r="G55" i="5"/>
  <c r="G54" i="5"/>
  <c r="G53" i="5"/>
  <c r="G31" i="5"/>
  <c r="G30" i="5"/>
  <c r="G24" i="5"/>
  <c r="H62" i="5" s="1"/>
  <c r="G14" i="5"/>
  <c r="H52" i="5" s="1"/>
  <c r="G18" i="5"/>
  <c r="H56" i="5" s="1"/>
  <c r="U56" i="5" l="1"/>
  <c r="W56" i="5"/>
  <c r="I56" i="5" s="1"/>
  <c r="U62" i="5"/>
  <c r="W62" i="5"/>
  <c r="I62" i="5" s="1"/>
  <c r="X40" i="5"/>
  <c r="X41" i="5"/>
  <c r="X38" i="5"/>
  <c r="Q40" i="5"/>
  <c r="Q37" i="5"/>
  <c r="Q45" i="5"/>
  <c r="X43" i="5"/>
  <c r="X39" i="5"/>
  <c r="X35" i="5"/>
  <c r="X46" i="5"/>
  <c r="X36" i="5"/>
  <c r="X37" i="5"/>
  <c r="X34" i="5"/>
  <c r="Q34" i="5"/>
  <c r="Q35" i="5"/>
  <c r="Q43" i="5"/>
  <c r="Q49" i="5" s="1"/>
  <c r="Q48" i="5" s="1"/>
  <c r="Q44" i="5"/>
  <c r="Q51" i="5"/>
  <c r="X44" i="5"/>
  <c r="X45" i="5"/>
  <c r="Q38" i="5"/>
  <c r="Q39" i="5"/>
  <c r="V62" i="5"/>
  <c r="T52" i="5"/>
  <c r="S52" i="5"/>
  <c r="S13" i="5"/>
  <c r="S46" i="5" s="1"/>
  <c r="M31" i="5"/>
  <c r="L31" i="5"/>
  <c r="T56" i="5"/>
  <c r="S56" i="5"/>
  <c r="L56" i="5" s="1"/>
  <c r="V56" i="5"/>
  <c r="M56" i="5" s="1"/>
  <c r="R52" i="5"/>
  <c r="R13" i="5"/>
  <c r="R51" i="5" s="1"/>
  <c r="M18" i="5"/>
  <c r="L18" i="5"/>
  <c r="M4" i="5"/>
  <c r="L4" i="5"/>
  <c r="S62" i="5"/>
  <c r="T62" i="5"/>
  <c r="X62" i="5"/>
  <c r="V52" i="5"/>
  <c r="V13" i="5"/>
  <c r="M30" i="5"/>
  <c r="L30" i="5"/>
  <c r="M14" i="5"/>
  <c r="L14" i="5"/>
  <c r="U52" i="5"/>
  <c r="U13" i="5"/>
  <c r="L24" i="5"/>
  <c r="M24" i="5"/>
  <c r="X52" i="5"/>
  <c r="P46" i="5"/>
  <c r="P44" i="5"/>
  <c r="P42" i="5"/>
  <c r="P40" i="5"/>
  <c r="P38" i="5"/>
  <c r="P36" i="5"/>
  <c r="P34" i="5"/>
  <c r="P45" i="5"/>
  <c r="P43" i="5"/>
  <c r="P41" i="5"/>
  <c r="P39" i="5"/>
  <c r="P37" i="5"/>
  <c r="P35" i="5"/>
  <c r="S42" i="5"/>
  <c r="S43" i="5"/>
  <c r="S37" i="5"/>
  <c r="G13" i="5"/>
  <c r="H51" i="5" s="1"/>
  <c r="G2" i="5"/>
  <c r="C30" i="5"/>
  <c r="D30" i="5"/>
  <c r="E30" i="5"/>
  <c r="F30" i="5"/>
  <c r="B30" i="5"/>
  <c r="N30" i="5" s="1"/>
  <c r="C31" i="5"/>
  <c r="D31" i="5"/>
  <c r="E31" i="5"/>
  <c r="F31" i="5"/>
  <c r="B31" i="5"/>
  <c r="N31" i="5" s="1"/>
  <c r="U51" i="5" l="1"/>
  <c r="W51" i="5"/>
  <c r="I51" i="5" s="1"/>
  <c r="X49" i="5"/>
  <c r="X48" i="5" s="1"/>
  <c r="S44" i="5"/>
  <c r="S38" i="5"/>
  <c r="S40" i="5"/>
  <c r="S35" i="5"/>
  <c r="S34" i="5"/>
  <c r="S39" i="5"/>
  <c r="S41" i="5"/>
  <c r="S36" i="5"/>
  <c r="M52" i="5"/>
  <c r="L52" i="5"/>
  <c r="M62" i="5"/>
  <c r="L62" i="5"/>
  <c r="G11" i="5"/>
  <c r="N2" i="5"/>
  <c r="G44" i="5"/>
  <c r="N13" i="5"/>
  <c r="V51" i="5"/>
  <c r="X51" i="5"/>
  <c r="M13" i="5"/>
  <c r="L13" i="5"/>
  <c r="S45" i="5"/>
  <c r="S51" i="5"/>
  <c r="T51" i="5"/>
  <c r="P49" i="5"/>
  <c r="P48" i="5" s="1"/>
  <c r="S49" i="5"/>
  <c r="S48" i="5" s="1"/>
  <c r="R40" i="5"/>
  <c r="R36" i="5"/>
  <c r="R41" i="5"/>
  <c r="R43" i="5"/>
  <c r="R39" i="5"/>
  <c r="R35" i="5"/>
  <c r="R67" i="5"/>
  <c r="R45" i="5"/>
  <c r="R46" i="5"/>
  <c r="R42" i="5"/>
  <c r="R38" i="5"/>
  <c r="R34" i="5"/>
  <c r="R37" i="5"/>
  <c r="R44" i="5"/>
  <c r="G46" i="5"/>
  <c r="G42" i="5"/>
  <c r="G35" i="5"/>
  <c r="G45" i="5"/>
  <c r="G41" i="5"/>
  <c r="G37" i="5"/>
  <c r="G43" i="5"/>
  <c r="G40" i="5"/>
  <c r="G36" i="5"/>
  <c r="G39" i="5"/>
  <c r="G34" i="5"/>
  <c r="G38" i="5"/>
  <c r="U46" i="5"/>
  <c r="U42" i="5"/>
  <c r="U40" i="5"/>
  <c r="U36" i="5"/>
  <c r="U43" i="5"/>
  <c r="U39" i="5"/>
  <c r="U35" i="5"/>
  <c r="U67" i="5"/>
  <c r="U45" i="5"/>
  <c r="U41" i="5"/>
  <c r="U37" i="5"/>
  <c r="V46" i="5"/>
  <c r="V42" i="5"/>
  <c r="V40" i="5"/>
  <c r="V36" i="5"/>
  <c r="V45" i="5"/>
  <c r="V43" i="5"/>
  <c r="V41" i="5"/>
  <c r="V39" i="5"/>
  <c r="V37" i="5"/>
  <c r="V35" i="5"/>
  <c r="V44" i="5"/>
  <c r="V34" i="5"/>
  <c r="U38" i="5"/>
  <c r="U44" i="5"/>
  <c r="V38" i="5"/>
  <c r="U34" i="5"/>
  <c r="C64" i="5"/>
  <c r="F64" i="5"/>
  <c r="E64" i="5"/>
  <c r="D64" i="5"/>
  <c r="F63" i="5"/>
  <c r="E63" i="5"/>
  <c r="D63" i="5"/>
  <c r="C63" i="5"/>
  <c r="F61" i="5"/>
  <c r="E61" i="5"/>
  <c r="D61" i="5"/>
  <c r="C61" i="5"/>
  <c r="F60" i="5"/>
  <c r="E60" i="5"/>
  <c r="D60" i="5"/>
  <c r="C60" i="5"/>
  <c r="F59" i="5"/>
  <c r="E59" i="5"/>
  <c r="D59" i="5"/>
  <c r="C59" i="5"/>
  <c r="F57" i="5"/>
  <c r="E57" i="5"/>
  <c r="D57" i="5"/>
  <c r="C57" i="5"/>
  <c r="F55" i="5"/>
  <c r="E55" i="5"/>
  <c r="D55" i="5"/>
  <c r="C55" i="5"/>
  <c r="F54" i="5"/>
  <c r="E54" i="5"/>
  <c r="D54" i="5"/>
  <c r="C54" i="5"/>
  <c r="F53" i="5"/>
  <c r="E53" i="5"/>
  <c r="D53" i="5"/>
  <c r="C53" i="5"/>
  <c r="M51" i="5" l="1"/>
  <c r="L51" i="5"/>
  <c r="V49" i="5"/>
  <c r="V48" i="5" s="1"/>
  <c r="U49" i="5"/>
  <c r="U48" i="5" s="1"/>
  <c r="S67" i="5"/>
  <c r="T67" i="5"/>
  <c r="G49" i="5"/>
  <c r="G48" i="5" s="1"/>
  <c r="R49" i="5"/>
  <c r="R48" i="5" s="1"/>
  <c r="D7" i="5"/>
  <c r="L2" i="5" l="1"/>
  <c r="M2" i="5"/>
  <c r="V67" i="5"/>
  <c r="X67" i="5"/>
  <c r="F14" i="5"/>
  <c r="G52" i="5" s="1"/>
  <c r="E14" i="5"/>
  <c r="P52" i="5" s="1"/>
  <c r="D14" i="5"/>
  <c r="C14" i="5"/>
  <c r="B14" i="5"/>
  <c r="N14" i="5" s="1"/>
  <c r="F18" i="5"/>
  <c r="G56" i="5" s="1"/>
  <c r="E18" i="5"/>
  <c r="P56" i="5" s="1"/>
  <c r="D18" i="5"/>
  <c r="C18" i="5"/>
  <c r="B18" i="5"/>
  <c r="N18" i="5" s="1"/>
  <c r="F24" i="5"/>
  <c r="G62" i="5" s="1"/>
  <c r="E24" i="5"/>
  <c r="P62" i="5" s="1"/>
  <c r="D24" i="5"/>
  <c r="C24" i="5"/>
  <c r="B24" i="5"/>
  <c r="N24" i="5" s="1"/>
  <c r="B5" i="5"/>
  <c r="N5" i="5" s="1"/>
  <c r="B7" i="5"/>
  <c r="N7" i="5" s="1"/>
  <c r="C7" i="5"/>
  <c r="F20" i="9"/>
  <c r="E20" i="9"/>
  <c r="D20" i="9"/>
  <c r="C20" i="9"/>
  <c r="B20" i="9"/>
  <c r="F16" i="9"/>
  <c r="E16" i="9"/>
  <c r="D16" i="9"/>
  <c r="C16" i="9"/>
  <c r="B16" i="9"/>
  <c r="G30" i="14"/>
  <c r="F30" i="14"/>
  <c r="D30" i="14"/>
  <c r="B30" i="14"/>
  <c r="D23" i="14"/>
  <c r="B23" i="14"/>
  <c r="G23" i="14"/>
  <c r="F23" i="14"/>
  <c r="F14" i="14"/>
  <c r="D14" i="14"/>
  <c r="B14" i="14"/>
  <c r="F4" i="14"/>
  <c r="G14" i="14"/>
  <c r="M67" i="5" l="1"/>
  <c r="L11" i="5"/>
  <c r="M11" i="5"/>
  <c r="L67" i="5"/>
  <c r="C56" i="5"/>
  <c r="F13" i="5"/>
  <c r="G51" i="5" s="1"/>
  <c r="C13" i="5"/>
  <c r="C40" i="5" s="1"/>
  <c r="E13" i="5"/>
  <c r="D13" i="5"/>
  <c r="D45" i="5" s="1"/>
  <c r="F45" i="5"/>
  <c r="F41" i="5"/>
  <c r="F37" i="5"/>
  <c r="F40" i="5"/>
  <c r="F36" i="5"/>
  <c r="F62" i="5"/>
  <c r="F56" i="5"/>
  <c r="F38" i="5"/>
  <c r="C2" i="5"/>
  <c r="D52" i="5"/>
  <c r="D2" i="5"/>
  <c r="C62" i="5"/>
  <c r="D56" i="5"/>
  <c r="E52" i="5"/>
  <c r="E2" i="5"/>
  <c r="E62" i="5"/>
  <c r="D62" i="5"/>
  <c r="E56" i="5"/>
  <c r="F52" i="5"/>
  <c r="F34" i="5"/>
  <c r="F2" i="5"/>
  <c r="B38" i="5"/>
  <c r="C52" i="5"/>
  <c r="G4" i="14"/>
  <c r="G3" i="14" s="1"/>
  <c r="B4" i="14"/>
  <c r="B3" i="14" s="1"/>
  <c r="I15" i="14" s="1"/>
  <c r="D4" i="14"/>
  <c r="D3" i="14" s="1"/>
  <c r="K36" i="14" s="1"/>
  <c r="F3" i="14"/>
  <c r="E41" i="5" l="1"/>
  <c r="P51" i="5"/>
  <c r="F44" i="5"/>
  <c r="F35" i="5"/>
  <c r="F39" i="5"/>
  <c r="I29" i="14"/>
  <c r="I17" i="14"/>
  <c r="D38" i="5"/>
  <c r="C43" i="5"/>
  <c r="F43" i="5"/>
  <c r="F42" i="5"/>
  <c r="F46" i="5"/>
  <c r="B41" i="5"/>
  <c r="B44" i="5"/>
  <c r="C37" i="5"/>
  <c r="B34" i="5"/>
  <c r="B46" i="5"/>
  <c r="C39" i="5"/>
  <c r="C46" i="5"/>
  <c r="C42" i="5"/>
  <c r="D41" i="5"/>
  <c r="E44" i="5"/>
  <c r="E34" i="5"/>
  <c r="C44" i="5"/>
  <c r="C38" i="5"/>
  <c r="C41" i="5"/>
  <c r="C36" i="5"/>
  <c r="C34" i="5"/>
  <c r="E46" i="5"/>
  <c r="E38" i="5"/>
  <c r="C35" i="5"/>
  <c r="C45" i="5"/>
  <c r="E36" i="5"/>
  <c r="E39" i="5"/>
  <c r="E40" i="5"/>
  <c r="E43" i="5"/>
  <c r="E37" i="5"/>
  <c r="E35" i="5"/>
  <c r="E45" i="5"/>
  <c r="F51" i="5"/>
  <c r="E42" i="5"/>
  <c r="B36" i="5"/>
  <c r="B40" i="5"/>
  <c r="D39" i="5"/>
  <c r="D40" i="5"/>
  <c r="D44" i="5"/>
  <c r="D43" i="5"/>
  <c r="D51" i="5"/>
  <c r="D42" i="5"/>
  <c r="D35" i="5"/>
  <c r="D46" i="5"/>
  <c r="D36" i="5"/>
  <c r="D34" i="5"/>
  <c r="D37" i="5"/>
  <c r="E51" i="5"/>
  <c r="B43" i="5"/>
  <c r="B37" i="5"/>
  <c r="B42" i="5"/>
  <c r="B45" i="5"/>
  <c r="B39" i="5"/>
  <c r="B35" i="5"/>
  <c r="C51" i="5"/>
  <c r="G66" i="5"/>
  <c r="D66" i="5"/>
  <c r="B11" i="5"/>
  <c r="D11" i="5"/>
  <c r="C11" i="5"/>
  <c r="F11" i="5"/>
  <c r="E11" i="5"/>
  <c r="K34" i="14"/>
  <c r="K8" i="14"/>
  <c r="I43" i="14"/>
  <c r="K16" i="14"/>
  <c r="K30" i="14"/>
  <c r="K13" i="14"/>
  <c r="I9" i="14"/>
  <c r="N40" i="14"/>
  <c r="I36" i="14"/>
  <c r="M41" i="14"/>
  <c r="K28" i="14"/>
  <c r="K11" i="14"/>
  <c r="K26" i="14"/>
  <c r="I18" i="14"/>
  <c r="I20" i="14"/>
  <c r="I8" i="14"/>
  <c r="I19" i="14"/>
  <c r="K24" i="14"/>
  <c r="K43" i="14"/>
  <c r="K35" i="14"/>
  <c r="K19" i="14"/>
  <c r="K41" i="14"/>
  <c r="K15" i="14"/>
  <c r="K37" i="14"/>
  <c r="K23" i="14"/>
  <c r="K9" i="14"/>
  <c r="K38" i="14"/>
  <c r="K6" i="14"/>
  <c r="M29" i="14"/>
  <c r="K39" i="14"/>
  <c r="K7" i="14"/>
  <c r="K32" i="14"/>
  <c r="K33" i="14"/>
  <c r="K22" i="14"/>
  <c r="K5" i="14"/>
  <c r="K40" i="14"/>
  <c r="K20" i="14"/>
  <c r="K25" i="14"/>
  <c r="K18" i="14"/>
  <c r="K31" i="14"/>
  <c r="K12" i="14"/>
  <c r="K4" i="14"/>
  <c r="K21" i="14"/>
  <c r="K14" i="14"/>
  <c r="K27" i="14"/>
  <c r="K29" i="14"/>
  <c r="K17" i="14"/>
  <c r="K42" i="14"/>
  <c r="K10" i="14"/>
  <c r="I16" i="14"/>
  <c r="I32" i="14"/>
  <c r="I27" i="14"/>
  <c r="I13" i="14"/>
  <c r="I14" i="14"/>
  <c r="I7" i="14"/>
  <c r="I41" i="14"/>
  <c r="I39" i="14"/>
  <c r="I22" i="14"/>
  <c r="I30" i="14"/>
  <c r="I40" i="14"/>
  <c r="I34" i="14"/>
  <c r="I25" i="14"/>
  <c r="I35" i="14"/>
  <c r="I11" i="14"/>
  <c r="I21" i="14"/>
  <c r="I28" i="14"/>
  <c r="I31" i="14"/>
  <c r="I26" i="14"/>
  <c r="N17" i="14"/>
  <c r="I33" i="14"/>
  <c r="I12" i="14"/>
  <c r="I6" i="14"/>
  <c r="I38" i="14"/>
  <c r="N16" i="14"/>
  <c r="I5" i="14"/>
  <c r="I37" i="14"/>
  <c r="I24" i="14"/>
  <c r="I10" i="14"/>
  <c r="I42" i="14"/>
  <c r="N14" i="14"/>
  <c r="I4" i="14"/>
  <c r="I23" i="14"/>
  <c r="M12" i="14"/>
  <c r="M38" i="14"/>
  <c r="M31" i="14"/>
  <c r="M30" i="14"/>
  <c r="M14" i="14"/>
  <c r="M10" i="14"/>
  <c r="M5" i="14"/>
  <c r="M15" i="14"/>
  <c r="M37" i="14"/>
  <c r="M33" i="14"/>
  <c r="M40" i="14"/>
  <c r="M24" i="14"/>
  <c r="M8" i="14"/>
  <c r="M25" i="14"/>
  <c r="M34" i="14"/>
  <c r="M43" i="14"/>
  <c r="M27" i="14"/>
  <c r="M11" i="14"/>
  <c r="M18" i="14"/>
  <c r="M36" i="14"/>
  <c r="M20" i="14"/>
  <c r="M4" i="14"/>
  <c r="M13" i="14"/>
  <c r="M39" i="14"/>
  <c r="M23" i="14"/>
  <c r="M7" i="14"/>
  <c r="M21" i="14"/>
  <c r="M9" i="14"/>
  <c r="M22" i="14"/>
  <c r="M28" i="14"/>
  <c r="M26" i="14"/>
  <c r="M32" i="14"/>
  <c r="M16" i="14"/>
  <c r="M17" i="14"/>
  <c r="M42" i="14"/>
  <c r="M35" i="14"/>
  <c r="M19" i="14"/>
  <c r="M6" i="14"/>
  <c r="N36" i="14"/>
  <c r="N4" i="14"/>
  <c r="N34" i="14"/>
  <c r="N24" i="14"/>
  <c r="N25" i="14"/>
  <c r="N22" i="14"/>
  <c r="N11" i="14"/>
  <c r="N7" i="14"/>
  <c r="N12" i="14"/>
  <c r="N13" i="14"/>
  <c r="N42" i="14"/>
  <c r="N10" i="14"/>
  <c r="N31" i="14"/>
  <c r="N23" i="14"/>
  <c r="N37" i="14"/>
  <c r="N30" i="14"/>
  <c r="N18" i="14"/>
  <c r="N27" i="14"/>
  <c r="N8" i="14"/>
  <c r="N41" i="14"/>
  <c r="N9" i="14"/>
  <c r="N38" i="14"/>
  <c r="N6" i="14"/>
  <c r="N15" i="14"/>
  <c r="N5" i="14"/>
  <c r="N32" i="14"/>
  <c r="N33" i="14"/>
  <c r="N20" i="14"/>
  <c r="N21" i="14"/>
  <c r="N28" i="14"/>
  <c r="N29" i="14"/>
  <c r="N26" i="14"/>
  <c r="N35" i="14"/>
  <c r="N43" i="14"/>
  <c r="N39" i="14"/>
  <c r="N19" i="14"/>
  <c r="F49" i="5" l="1"/>
  <c r="F48" i="5" s="1"/>
  <c r="I3" i="14"/>
  <c r="M3" i="14"/>
  <c r="N3" i="14"/>
  <c r="K3" i="14"/>
  <c r="M39" i="5"/>
  <c r="L39" i="5"/>
  <c r="M35" i="5"/>
  <c r="L35" i="5"/>
  <c r="L34" i="5"/>
  <c r="M34" i="5"/>
  <c r="L44" i="5"/>
  <c r="M44" i="5"/>
  <c r="L46" i="5"/>
  <c r="M46" i="5"/>
  <c r="M36" i="5"/>
  <c r="L36" i="5"/>
  <c r="L38" i="5"/>
  <c r="M38" i="5"/>
  <c r="L40" i="5"/>
  <c r="M40" i="5"/>
  <c r="M43" i="5"/>
  <c r="L43" i="5"/>
  <c r="M42" i="5"/>
  <c r="L42" i="5"/>
  <c r="M45" i="5"/>
  <c r="L45" i="5"/>
  <c r="M41" i="5"/>
  <c r="L41" i="5"/>
  <c r="M37" i="5"/>
  <c r="L37" i="5"/>
  <c r="C49" i="5"/>
  <c r="C48" i="5" s="1"/>
  <c r="E49" i="5"/>
  <c r="E48" i="5" s="1"/>
  <c r="D49" i="5"/>
  <c r="D48" i="5" s="1"/>
  <c r="E66" i="5"/>
  <c r="F66" i="5"/>
  <c r="B49" i="5"/>
  <c r="B48" i="5" s="1"/>
  <c r="E67" i="5"/>
  <c r="C66" i="5"/>
  <c r="C67" i="5"/>
  <c r="L49" i="5" l="1"/>
  <c r="M49" i="5"/>
  <c r="F67" i="5"/>
  <c r="G67" i="5"/>
  <c r="D67" i="5"/>
  <c r="M48" i="5" l="1"/>
  <c r="L48" i="5"/>
</calcChain>
</file>

<file path=xl/sharedStrings.xml><?xml version="1.0" encoding="utf-8"?>
<sst xmlns="http://schemas.openxmlformats.org/spreadsheetml/2006/main" count="442" uniqueCount="217">
  <si>
    <t>IND AS</t>
  </si>
  <si>
    <t>ASSETS (₹ Cr)</t>
  </si>
  <si>
    <t>FY18</t>
  </si>
  <si>
    <t>FY19</t>
  </si>
  <si>
    <t>FY20</t>
  </si>
  <si>
    <t>FY21</t>
  </si>
  <si>
    <t>FY22</t>
  </si>
  <si>
    <t>Financial Assets</t>
  </si>
  <si>
    <t>(a)</t>
  </si>
  <si>
    <t>Cash and Bank Balances</t>
  </si>
  <si>
    <t>(b)</t>
  </si>
  <si>
    <t>Receivables</t>
  </si>
  <si>
    <t>(c)</t>
  </si>
  <si>
    <t>Loan Assets</t>
  </si>
  <si>
    <t>(d)</t>
  </si>
  <si>
    <t>Investments</t>
  </si>
  <si>
    <t>(e)</t>
  </si>
  <si>
    <t>Other financial assets</t>
  </si>
  <si>
    <t> Total Financial Assets (A)</t>
  </si>
  <si>
    <t>Non-Financial Assets</t>
  </si>
  <si>
    <t>Current &amp; Deferred tax assets (Net)</t>
  </si>
  <si>
    <t>Property, Plant and Equipment etc.</t>
  </si>
  <si>
    <t>Other non-financial assets</t>
  </si>
  <si>
    <t>Total Non-Finance Assets (B)</t>
  </si>
  <si>
    <t>Total Assets (A)+(B)</t>
  </si>
  <si>
    <t>LIABILITIES AND EQUITY (₹ Cr)</t>
  </si>
  <si>
    <t>Financial Liabilities</t>
  </si>
  <si>
    <t>Payables</t>
  </si>
  <si>
    <t>Borrowings</t>
  </si>
  <si>
    <t>- NCDs</t>
  </si>
  <si>
    <t>- Others</t>
  </si>
  <si>
    <t>Other financial liabilities</t>
  </si>
  <si>
    <t> Total Financial Liabilities (A)</t>
  </si>
  <si>
    <t>Non-Financial Liabilities (B)</t>
  </si>
  <si>
    <t>Equity  &amp; Reserves (C)</t>
  </si>
  <si>
    <t>Equity</t>
  </si>
  <si>
    <t> (b)</t>
  </si>
  <si>
    <t>Reserves  </t>
  </si>
  <si>
    <t>Total Liabilities and Equity (A)+(B)+(C)</t>
  </si>
  <si>
    <t>IIFL Finance (Consolidated)</t>
  </si>
  <si>
    <t>Q1FY23</t>
  </si>
  <si>
    <t>Loan AUM (₹ Cr)</t>
  </si>
  <si>
    <t>Loan Book (Ind AS Balance sheet)</t>
  </si>
  <si>
    <t xml:space="preserve"> - Using risk capital</t>
  </si>
  <si>
    <t xml:space="preserve"> - Securitized</t>
  </si>
  <si>
    <t>Off book assets</t>
  </si>
  <si>
    <t xml:space="preserve"> - Assigned assets</t>
  </si>
  <si>
    <t>Branch presence</t>
  </si>
  <si>
    <t>Home Loan</t>
  </si>
  <si>
    <t>Gold Loan</t>
  </si>
  <si>
    <t>Commercial Real Estate</t>
  </si>
  <si>
    <t>Capital Market</t>
  </si>
  <si>
    <t>Asset Quality</t>
  </si>
  <si>
    <t>IIFL Home Finance</t>
  </si>
  <si>
    <t>IIFL Samasta</t>
  </si>
  <si>
    <t>IIFL Finance - Standalone</t>
  </si>
  <si>
    <t>IIFL Finance - Consolidated</t>
  </si>
  <si>
    <t>MFI</t>
  </si>
  <si>
    <t>Q3FY23</t>
  </si>
  <si>
    <t>Q2FY23</t>
  </si>
  <si>
    <t>Q4FY22</t>
  </si>
  <si>
    <t>Q3FY22</t>
  </si>
  <si>
    <t>Q2FY22</t>
  </si>
  <si>
    <t>Q1FY22</t>
  </si>
  <si>
    <t>Core Products</t>
  </si>
  <si>
    <t>Synergistic Products</t>
  </si>
  <si>
    <t>Construction Finance</t>
  </si>
  <si>
    <t>AUM mix (₹ Cr)</t>
  </si>
  <si>
    <t>Interest Income</t>
  </si>
  <si>
    <t>Other expenses</t>
  </si>
  <si>
    <t>NA</t>
  </si>
  <si>
    <t>Micro LAP</t>
  </si>
  <si>
    <t>Gross NPA on loan book (%)</t>
  </si>
  <si>
    <t>Net NPA on loan book (%)</t>
  </si>
  <si>
    <t>AUM mix (%)</t>
  </si>
  <si>
    <t>AUM Growth (%)</t>
  </si>
  <si>
    <t>GNPA on loan book - Product wise split</t>
  </si>
  <si>
    <t>GNPA on loan book (%)</t>
  </si>
  <si>
    <t>IIFL_Consolidated</t>
  </si>
  <si>
    <t>Rs In Cr</t>
  </si>
  <si>
    <t>1. Revenue from Operations</t>
  </si>
  <si>
    <t>Profit/(loss) on sale of fixed assets</t>
  </si>
  <si>
    <t>Employee benefit expenses</t>
  </si>
  <si>
    <t>Total Expenses (B)</t>
  </si>
  <si>
    <t>Operating Profit (A - B)</t>
  </si>
  <si>
    <t xml:space="preserve">Provision for taxation </t>
  </si>
  <si>
    <t>Interest expense</t>
  </si>
  <si>
    <t>Fees and Commission Income - Others (IV)</t>
  </si>
  <si>
    <t>Net Gain/(Loss) on Fair Value Changes</t>
  </si>
  <si>
    <t>Total Income (1+2) (A)</t>
  </si>
  <si>
    <t>Loan losses &amp; provision</t>
  </si>
  <si>
    <t>Core Profit before tax</t>
  </si>
  <si>
    <t>Exceptional Items</t>
  </si>
  <si>
    <t>Tier I</t>
  </si>
  <si>
    <t>Tier II</t>
  </si>
  <si>
    <t>Tier I Capital (Net Owned Funds)</t>
  </si>
  <si>
    <t>Tier II Capital</t>
  </si>
  <si>
    <t>Total Capital</t>
  </si>
  <si>
    <t>Miscelleneous income</t>
  </si>
  <si>
    <t>Dividend Income (V)</t>
  </si>
  <si>
    <t xml:space="preserve">AUM (₹ Cr) </t>
  </si>
  <si>
    <t>Core Biz</t>
  </si>
  <si>
    <t>PAN India</t>
  </si>
  <si>
    <t>North</t>
  </si>
  <si>
    <t>DELHI</t>
  </si>
  <si>
    <t>UTTAR PRADESH</t>
  </si>
  <si>
    <t>RAJASTHAN</t>
  </si>
  <si>
    <t>HARYANA</t>
  </si>
  <si>
    <t>PUNJAB</t>
  </si>
  <si>
    <t>CHANDIGARH</t>
  </si>
  <si>
    <t>UTTARAKHAND</t>
  </si>
  <si>
    <t>HIMACHAL PRADESH</t>
  </si>
  <si>
    <t>JAMMU AND KASHMIR</t>
  </si>
  <si>
    <t>South</t>
  </si>
  <si>
    <t>KARNATAKA</t>
  </si>
  <si>
    <t>TELANGANA</t>
  </si>
  <si>
    <t>TAMIL NADU</t>
  </si>
  <si>
    <t>ANDHRA PRADESH</t>
  </si>
  <si>
    <t>KERALA</t>
  </si>
  <si>
    <t>PUDUCHERRY</t>
  </si>
  <si>
    <t>ANDAMAN AND NICOBAR</t>
  </si>
  <si>
    <t>LAKSHADWEEP</t>
  </si>
  <si>
    <t>West</t>
  </si>
  <si>
    <t>MAHARASHTRA</t>
  </si>
  <si>
    <t>GUJARAT</t>
  </si>
  <si>
    <t>MADHYA PRADESH</t>
  </si>
  <si>
    <t>GOA</t>
  </si>
  <si>
    <t>DADRA AND NAGAR HAVELI</t>
  </si>
  <si>
    <t>DAMAN AND DIU</t>
  </si>
  <si>
    <t>East</t>
  </si>
  <si>
    <t>WEST BENGAL</t>
  </si>
  <si>
    <t>BIHAR</t>
  </si>
  <si>
    <t>ODISHA</t>
  </si>
  <si>
    <t>CHHATTISGARH</t>
  </si>
  <si>
    <t>ASSAM</t>
  </si>
  <si>
    <t>JHARKHAND</t>
  </si>
  <si>
    <t>TRIPURA</t>
  </si>
  <si>
    <t>MANIPUR</t>
  </si>
  <si>
    <t>MEGHALAYA</t>
  </si>
  <si>
    <t>NAGALAND</t>
  </si>
  <si>
    <t>ARUNACHAL PRADESH</t>
  </si>
  <si>
    <t>MIZORAM</t>
  </si>
  <si>
    <t>SIKKIM</t>
  </si>
  <si>
    <t>Total Risk Weighted Assets</t>
  </si>
  <si>
    <t>CRAR (IIFL Home Finance)</t>
  </si>
  <si>
    <t>CRAR (IIFL Samasta Finance)</t>
  </si>
  <si>
    <t>CRAR (IIFL Finance Standalone)</t>
  </si>
  <si>
    <t>Loan growth</t>
  </si>
  <si>
    <t>AUM</t>
  </si>
  <si>
    <t>CRAR %</t>
  </si>
  <si>
    <t>Profit after tax (Pre-NCI)</t>
  </si>
  <si>
    <t>Profit after tax (Post-NCI)</t>
  </si>
  <si>
    <t>Non Controlling Interest (NCI)</t>
  </si>
  <si>
    <t>OCI</t>
  </si>
  <si>
    <t>QoQ %</t>
  </si>
  <si>
    <t>YoY %</t>
  </si>
  <si>
    <t>Quarterly</t>
  </si>
  <si>
    <t>Annual</t>
  </si>
  <si>
    <t>Net Interest Income (NII)</t>
  </si>
  <si>
    <t>PBT (after exceptional items)</t>
  </si>
  <si>
    <t>PBT (before exceptional items)</t>
  </si>
  <si>
    <t>Income from Off-book assets (I+II+II)</t>
  </si>
  <si>
    <t>Fees and Commission Income from Off-book assets (III)</t>
  </si>
  <si>
    <t>Total provision coverage</t>
  </si>
  <si>
    <t>Specific provision coverage</t>
  </si>
  <si>
    <t>NPA provision (₹ Cr)</t>
  </si>
  <si>
    <t>Standard asset provision+SICR (₹ Cr)</t>
  </si>
  <si>
    <t>Loan book</t>
  </si>
  <si>
    <t>Networth (Excl. Minority)</t>
  </si>
  <si>
    <t>Total Equity (Incl. Minority)</t>
  </si>
  <si>
    <t>Basic EPS</t>
  </si>
  <si>
    <t>Diluted EPS</t>
  </si>
  <si>
    <t>Book Value Per Share</t>
  </si>
  <si>
    <t>No. of Equity Shares</t>
  </si>
  <si>
    <t>Home loans</t>
  </si>
  <si>
    <t>Portfolio Yield (%)</t>
  </si>
  <si>
    <t>Salaried and Self Employed Mix (%)</t>
  </si>
  <si>
    <t xml:space="preserve">Self Employed </t>
  </si>
  <si>
    <t xml:space="preserve">Salaried </t>
  </si>
  <si>
    <t>Onboarding ATS (₹ lacs)</t>
  </si>
  <si>
    <t>Gold loans</t>
  </si>
  <si>
    <t>Onboarding ATS (₹ '000s)</t>
  </si>
  <si>
    <t>Tonnage</t>
  </si>
  <si>
    <t>MFI and non-MFI Mix (%)</t>
  </si>
  <si>
    <t>non-MFI</t>
  </si>
  <si>
    <t>LAP</t>
  </si>
  <si>
    <t>Digital Loan</t>
  </si>
  <si>
    <t>Home Loans</t>
  </si>
  <si>
    <t>Disbursements</t>
  </si>
  <si>
    <t>Branch</t>
  </si>
  <si>
    <t>Microfinance</t>
  </si>
  <si>
    <t xml:space="preserve"> - Co-lending</t>
  </si>
  <si>
    <t>Off book and securitized assets %</t>
  </si>
  <si>
    <t>CRE</t>
  </si>
  <si>
    <t>Total Borrowings (including securitisation)</t>
  </si>
  <si>
    <t>NII on On-book (A)</t>
  </si>
  <si>
    <t>NII on Off-book (I)</t>
  </si>
  <si>
    <t>Net Gain on dercognition of Financial Instruments under amortised cost category (II)</t>
  </si>
  <si>
    <t>Total Fund Based Income (A)</t>
  </si>
  <si>
    <t>Total Non Fund Based Income (I+II+III+IV+V+VI)</t>
  </si>
  <si>
    <t>2. Other Income (VI)</t>
  </si>
  <si>
    <t>P&amp;L-Consol</t>
  </si>
  <si>
    <t>LAP as per IR ppt</t>
  </si>
  <si>
    <t>CRE as per IR PPT</t>
  </si>
  <si>
    <t>FY23</t>
  </si>
  <si>
    <t>Capital Position</t>
  </si>
  <si>
    <t>Balance Sheet</t>
  </si>
  <si>
    <t>Business Update</t>
  </si>
  <si>
    <t>Q4FY23</t>
  </si>
  <si>
    <t>YoY%</t>
  </si>
  <si>
    <t>QoQ%</t>
  </si>
  <si>
    <t>5yr CAGR</t>
  </si>
  <si>
    <t>Onboarding ATS (₹ lakhs)</t>
  </si>
  <si>
    <t>Total Comprehensive Income (PAT + OCI)  - (A + B) (Pre NCI)</t>
  </si>
  <si>
    <t>Total Comprehensive Income (PAT + OCI)  - (A + B) (Post NCI)</t>
  </si>
  <si>
    <t>Q1FY24</t>
  </si>
  <si>
    <r>
      <rPr>
        <b/>
        <sz val="12"/>
        <color theme="1"/>
        <rFont val="Calibri"/>
        <family val="2"/>
        <scheme val="minor"/>
      </rPr>
      <t>Geo Presence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(as on Q1 FY24)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</si>
</sst>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0.0%"/>
    <numFmt numFmtId="167" formatCode="_ * #,##0.0_ ;_ * \-#,##0.0_ ;_ * &quot;-&quot;??_ ;_ @_ "/>
    <numFmt numFmtId="168" formatCode="0%;[Red]\(0%\)"/>
    <numFmt numFmtId="169" formatCode="#,##0.0;[Red]\(#,##0.0\)"/>
    <numFmt numFmtId="170" formatCode="0%;\(0%\)"/>
    <numFmt numFmtId="171" formatCode="#,##0.0;\(#,##0.0\)"/>
    <numFmt numFmtId="172" formatCode="[Red]0%;\(0%\)"/>
    <numFmt numFmtId="173" formatCode="0.0%;[Red]\(0.0%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8" tint="-0.249977111117893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 style="thin">
        <color rgb="FFBFBFBF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06">
    <xf numFmtId="0" fontId="0" fillId="0" borderId="0" xfId="0"/>
    <xf numFmtId="0" fontId="5" fillId="2" borderId="5" xfId="0" applyFont="1" applyFill="1" applyBorder="1" applyAlignment="1">
      <alignment horizontal="left" vertical="center" readingOrder="1"/>
    </xf>
    <xf numFmtId="0" fontId="6" fillId="0" borderId="5" xfId="0" applyFont="1" applyBorder="1" applyAlignment="1">
      <alignment horizontal="center" vertical="center" readingOrder="1"/>
    </xf>
    <xf numFmtId="0" fontId="6" fillId="0" borderId="5" xfId="0" applyFont="1" applyBorder="1" applyAlignment="1">
      <alignment horizontal="left" vertical="center" readingOrder="1"/>
    </xf>
    <xf numFmtId="3" fontId="6" fillId="0" borderId="5" xfId="0" applyNumberFormat="1" applyFont="1" applyBorder="1" applyAlignment="1">
      <alignment horizontal="right" vertical="center" readingOrder="1"/>
    </xf>
    <xf numFmtId="3" fontId="6" fillId="0" borderId="6" xfId="0" applyNumberFormat="1" applyFont="1" applyBorder="1" applyAlignment="1">
      <alignment horizontal="right" vertical="center" readingOrder="1"/>
    </xf>
    <xf numFmtId="0" fontId="6" fillId="0" borderId="9" xfId="0" applyFont="1" applyBorder="1" applyAlignment="1">
      <alignment horizontal="left" vertical="center" readingOrder="1"/>
    </xf>
    <xf numFmtId="0" fontId="0" fillId="0" borderId="10" xfId="0" applyBorder="1" applyAlignment="1">
      <alignment vertical="center"/>
    </xf>
    <xf numFmtId="3" fontId="6" fillId="0" borderId="0" xfId="0" applyNumberFormat="1" applyFont="1" applyAlignment="1">
      <alignment horizontal="right" vertical="center" readingOrder="1"/>
    </xf>
    <xf numFmtId="3" fontId="6" fillId="0" borderId="4" xfId="0" applyNumberFormat="1" applyFont="1" applyBorder="1" applyAlignment="1">
      <alignment horizontal="right" vertical="center" readingOrder="1"/>
    </xf>
    <xf numFmtId="0" fontId="6" fillId="0" borderId="5" xfId="0" applyFont="1" applyBorder="1" applyAlignment="1">
      <alignment horizontal="left" vertical="center" indent="1" readingOrder="1"/>
    </xf>
    <xf numFmtId="0" fontId="5" fillId="5" borderId="5" xfId="0" applyFont="1" applyFill="1" applyBorder="1" applyAlignment="1">
      <alignment horizontal="center" vertical="center" readingOrder="1"/>
    </xf>
    <xf numFmtId="0" fontId="5" fillId="5" borderId="5" xfId="0" applyFont="1" applyFill="1" applyBorder="1" applyAlignment="1">
      <alignment horizontal="left" vertical="center" readingOrder="1"/>
    </xf>
    <xf numFmtId="0" fontId="6" fillId="5" borderId="5" xfId="0" applyFont="1" applyFill="1" applyBorder="1" applyAlignment="1">
      <alignment horizontal="right" vertical="center" readingOrder="1"/>
    </xf>
    <xf numFmtId="0" fontId="5" fillId="5" borderId="4" xfId="0" applyFont="1" applyFill="1" applyBorder="1" applyAlignment="1">
      <alignment horizontal="center" vertical="center" readingOrder="1"/>
    </xf>
    <xf numFmtId="0" fontId="5" fillId="5" borderId="4" xfId="0" applyFont="1" applyFill="1" applyBorder="1" applyAlignment="1">
      <alignment horizontal="left" vertical="center" readingOrder="1"/>
    </xf>
    <xf numFmtId="0" fontId="6" fillId="5" borderId="4" xfId="0" applyFont="1" applyFill="1" applyBorder="1" applyAlignment="1">
      <alignment horizontal="right" vertical="center" readingOrder="1"/>
    </xf>
    <xf numFmtId="0" fontId="4" fillId="3" borderId="8" xfId="0" applyFont="1" applyFill="1" applyBorder="1" applyAlignment="1">
      <alignment horizontal="center" vertical="center" readingOrder="1"/>
    </xf>
    <xf numFmtId="0" fontId="3" fillId="0" borderId="8" xfId="0" applyFont="1" applyBorder="1" applyAlignment="1">
      <alignment horizontal="center"/>
    </xf>
    <xf numFmtId="3" fontId="5" fillId="5" borderId="5" xfId="0" applyNumberFormat="1" applyFont="1" applyFill="1" applyBorder="1" applyAlignment="1">
      <alignment horizontal="right" vertical="center" readingOrder="1"/>
    </xf>
    <xf numFmtId="3" fontId="5" fillId="6" borderId="8" xfId="0" applyNumberFormat="1" applyFont="1" applyFill="1" applyBorder="1" applyAlignment="1">
      <alignment horizontal="right" vertical="center" readingOrder="1"/>
    </xf>
    <xf numFmtId="0" fontId="5" fillId="5" borderId="2" xfId="0" applyFont="1" applyFill="1" applyBorder="1" applyAlignment="1">
      <alignment horizontal="left" vertical="center" readingOrder="1"/>
    </xf>
    <xf numFmtId="0" fontId="6" fillId="5" borderId="8" xfId="0" applyFont="1" applyFill="1" applyBorder="1" applyAlignment="1">
      <alignment horizontal="right" vertical="center" readingOrder="1"/>
    </xf>
    <xf numFmtId="0" fontId="5" fillId="4" borderId="7" xfId="0" applyFont="1" applyFill="1" applyBorder="1" applyAlignment="1">
      <alignment vertical="center" readingOrder="1"/>
    </xf>
    <xf numFmtId="3" fontId="5" fillId="4" borderId="8" xfId="0" applyNumberFormat="1" applyFont="1" applyFill="1" applyBorder="1" applyAlignment="1">
      <alignment horizontal="right" vertical="center" readingOrder="1"/>
    </xf>
    <xf numFmtId="3" fontId="5" fillId="4" borderId="5" xfId="0" applyNumberFormat="1" applyFont="1" applyFill="1" applyBorder="1" applyAlignment="1">
      <alignment horizontal="right" vertical="center" readingOrder="1"/>
    </xf>
    <xf numFmtId="0" fontId="2" fillId="0" borderId="0" xfId="0" applyFont="1"/>
    <xf numFmtId="165" fontId="6" fillId="2" borderId="8" xfId="1" applyNumberFormat="1" applyFont="1" applyFill="1" applyBorder="1" applyAlignment="1">
      <alignment horizontal="center" vertical="center"/>
    </xf>
    <xf numFmtId="9" fontId="6" fillId="2" borderId="8" xfId="2" applyFont="1" applyFill="1" applyBorder="1" applyAlignment="1">
      <alignment horizontal="center" vertical="center"/>
    </xf>
    <xf numFmtId="0" fontId="6" fillId="7" borderId="8" xfId="0" applyFont="1" applyFill="1" applyBorder="1" applyAlignment="1">
      <alignment vertical="center"/>
    </xf>
    <xf numFmtId="165" fontId="6" fillId="7" borderId="8" xfId="1" applyNumberFormat="1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left" vertical="center" indent="1"/>
    </xf>
    <xf numFmtId="0" fontId="6" fillId="7" borderId="8" xfId="0" applyFont="1" applyFill="1" applyBorder="1" applyAlignment="1">
      <alignment horizontal="left" vertical="center"/>
    </xf>
    <xf numFmtId="9" fontId="6" fillId="7" borderId="8" xfId="2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165" fontId="6" fillId="2" borderId="10" xfId="1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/>
    </xf>
    <xf numFmtId="166" fontId="3" fillId="0" borderId="8" xfId="2" applyNumberFormat="1" applyFont="1" applyBorder="1" applyAlignment="1">
      <alignment vertical="center"/>
    </xf>
    <xf numFmtId="9" fontId="3" fillId="0" borderId="8" xfId="2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65" fontId="6" fillId="7" borderId="12" xfId="1" applyNumberFormat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 readingOrder="1"/>
    </xf>
    <xf numFmtId="165" fontId="5" fillId="5" borderId="12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9" fillId="7" borderId="8" xfId="0" applyFont="1" applyFill="1" applyBorder="1" applyAlignment="1">
      <alignment vertical="center"/>
    </xf>
    <xf numFmtId="165" fontId="10" fillId="7" borderId="8" xfId="1" applyNumberFormat="1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left" vertical="center" indent="2"/>
    </xf>
    <xf numFmtId="165" fontId="5" fillId="7" borderId="8" xfId="1" applyNumberFormat="1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vertical="center"/>
    </xf>
    <xf numFmtId="165" fontId="5" fillId="7" borderId="12" xfId="1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left" vertical="center" indent="2"/>
    </xf>
    <xf numFmtId="165" fontId="11" fillId="7" borderId="8" xfId="1" applyNumberFormat="1" applyFont="1" applyFill="1" applyBorder="1" applyAlignment="1">
      <alignment horizontal="center" vertical="center"/>
    </xf>
    <xf numFmtId="0" fontId="12" fillId="0" borderId="0" xfId="0" applyFont="1"/>
    <xf numFmtId="1" fontId="0" fillId="0" borderId="0" xfId="0" applyNumberFormat="1"/>
    <xf numFmtId="0" fontId="13" fillId="7" borderId="8" xfId="0" applyFont="1" applyFill="1" applyBorder="1" applyAlignment="1">
      <alignment vertical="center"/>
    </xf>
    <xf numFmtId="166" fontId="10" fillId="0" borderId="8" xfId="2" applyNumberFormat="1" applyFont="1" applyBorder="1" applyAlignment="1">
      <alignment vertical="center"/>
    </xf>
    <xf numFmtId="166" fontId="11" fillId="0" borderId="8" xfId="2" applyNumberFormat="1" applyFont="1" applyBorder="1" applyAlignment="1">
      <alignment vertical="center"/>
    </xf>
    <xf numFmtId="9" fontId="10" fillId="0" borderId="8" xfId="2" applyFont="1" applyBorder="1" applyAlignment="1">
      <alignment vertical="center"/>
    </xf>
    <xf numFmtId="9" fontId="10" fillId="0" borderId="8" xfId="2" applyFont="1" applyBorder="1" applyAlignment="1">
      <alignment horizontal="right" vertical="center"/>
    </xf>
    <xf numFmtId="168" fontId="11" fillId="0" borderId="8" xfId="2" applyNumberFormat="1" applyFont="1" applyBorder="1" applyAlignment="1">
      <alignment vertical="center"/>
    </xf>
    <xf numFmtId="166" fontId="7" fillId="0" borderId="8" xfId="2" applyNumberFormat="1" applyFont="1" applyBorder="1" applyAlignment="1">
      <alignment vertical="center"/>
    </xf>
    <xf numFmtId="0" fontId="7" fillId="5" borderId="9" xfId="0" applyFont="1" applyFill="1" applyBorder="1" applyAlignment="1">
      <alignment vertical="center"/>
    </xf>
    <xf numFmtId="0" fontId="0" fillId="5" borderId="10" xfId="0" applyFill="1" applyBorder="1" applyAlignment="1">
      <alignment vertical="center"/>
    </xf>
    <xf numFmtId="0" fontId="4" fillId="3" borderId="13" xfId="0" applyFont="1" applyFill="1" applyBorder="1" applyAlignment="1">
      <alignment horizontal="left" vertical="center" readingOrder="1"/>
    </xf>
    <xf numFmtId="0" fontId="4" fillId="3" borderId="14" xfId="0" applyFont="1" applyFill="1" applyBorder="1" applyAlignment="1">
      <alignment horizontal="center" vertical="center" readingOrder="1"/>
    </xf>
    <xf numFmtId="0" fontId="0" fillId="5" borderId="9" xfId="0" applyFill="1" applyBorder="1" applyAlignment="1">
      <alignment vertical="center"/>
    </xf>
    <xf numFmtId="10" fontId="11" fillId="0" borderId="8" xfId="2" applyNumberFormat="1" applyFont="1" applyBorder="1" applyAlignment="1">
      <alignment vertical="center"/>
    </xf>
    <xf numFmtId="165" fontId="5" fillId="2" borderId="10" xfId="1" applyNumberFormat="1" applyFont="1" applyFill="1" applyBorder="1" applyAlignment="1">
      <alignment horizontal="center" vertical="center"/>
    </xf>
    <xf numFmtId="167" fontId="6" fillId="7" borderId="8" xfId="1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left" vertical="center" indent="1"/>
    </xf>
    <xf numFmtId="0" fontId="5" fillId="7" borderId="8" xfId="0" applyFont="1" applyFill="1" applyBorder="1" applyAlignment="1">
      <alignment horizontal="left" vertical="center" indent="1"/>
    </xf>
    <xf numFmtId="0" fontId="10" fillId="7" borderId="8" xfId="0" applyFont="1" applyFill="1" applyBorder="1" applyAlignment="1">
      <alignment horizontal="left" vertical="center" indent="3"/>
    </xf>
    <xf numFmtId="0" fontId="9" fillId="7" borderId="8" xfId="0" applyFont="1" applyFill="1" applyBorder="1" applyAlignment="1">
      <alignment horizontal="left" vertical="center" indent="1"/>
    </xf>
    <xf numFmtId="0" fontId="9" fillId="4" borderId="8" xfId="0" applyFont="1" applyFill="1" applyBorder="1" applyAlignment="1">
      <alignment horizontal="left" vertical="center" indent="1"/>
    </xf>
    <xf numFmtId="9" fontId="6" fillId="7" borderId="8" xfId="2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left" vertical="center" readingOrder="1"/>
    </xf>
    <xf numFmtId="165" fontId="9" fillId="7" borderId="8" xfId="1" applyNumberFormat="1" applyFont="1" applyFill="1" applyBorder="1" applyAlignment="1">
      <alignment horizontal="center" vertical="center"/>
    </xf>
    <xf numFmtId="0" fontId="15" fillId="0" borderId="0" xfId="0" applyFont="1"/>
    <xf numFmtId="10" fontId="9" fillId="0" borderId="8" xfId="2" applyNumberFormat="1" applyFont="1" applyBorder="1" applyAlignment="1">
      <alignment vertical="center"/>
    </xf>
    <xf numFmtId="0" fontId="5" fillId="6" borderId="8" xfId="0" applyFont="1" applyFill="1" applyBorder="1" applyAlignment="1">
      <alignment horizontal="left" vertical="center" readingOrder="1"/>
    </xf>
    <xf numFmtId="0" fontId="11" fillId="7" borderId="0" xfId="0" applyFont="1" applyFill="1" applyAlignment="1">
      <alignment horizontal="left" vertical="center" indent="1"/>
    </xf>
    <xf numFmtId="0" fontId="11" fillId="7" borderId="8" xfId="0" applyFont="1" applyFill="1" applyBorder="1" applyAlignment="1">
      <alignment horizontal="left" vertical="center" wrapText="1" indent="1"/>
    </xf>
    <xf numFmtId="0" fontId="4" fillId="3" borderId="0" xfId="0" applyFont="1" applyFill="1" applyAlignment="1">
      <alignment horizontal="center" vertical="center" readingOrder="1"/>
    </xf>
    <xf numFmtId="9" fontId="5" fillId="7" borderId="8" xfId="2" applyFont="1" applyFill="1" applyBorder="1" applyAlignment="1">
      <alignment horizontal="right" vertical="center"/>
    </xf>
    <xf numFmtId="0" fontId="4" fillId="8" borderId="8" xfId="0" applyFont="1" applyFill="1" applyBorder="1" applyAlignment="1">
      <alignment horizontal="center" vertical="center" readingOrder="1"/>
    </xf>
    <xf numFmtId="0" fontId="4" fillId="8" borderId="0" xfId="0" applyFont="1" applyFill="1" applyAlignment="1">
      <alignment horizontal="center" vertical="center" readingOrder="1"/>
    </xf>
    <xf numFmtId="0" fontId="6" fillId="7" borderId="8" xfId="0" applyFont="1" applyFill="1" applyBorder="1" applyAlignment="1">
      <alignment horizontal="right" vertical="center" indent="1"/>
    </xf>
    <xf numFmtId="9" fontId="6" fillId="7" borderId="8" xfId="2" applyFont="1" applyFill="1" applyBorder="1" applyAlignment="1">
      <alignment horizontal="right" vertical="center" indent="1"/>
    </xf>
    <xf numFmtId="0" fontId="9" fillId="4" borderId="8" xfId="0" applyFont="1" applyFill="1" applyBorder="1" applyAlignment="1">
      <alignment horizontal="left" vertical="center" wrapText="1" indent="1"/>
    </xf>
    <xf numFmtId="169" fontId="11" fillId="7" borderId="8" xfId="1" applyNumberFormat="1" applyFont="1" applyFill="1" applyBorder="1" applyAlignment="1">
      <alignment horizontal="right" vertical="center"/>
    </xf>
    <xf numFmtId="168" fontId="10" fillId="7" borderId="8" xfId="2" applyNumberFormat="1" applyFont="1" applyFill="1" applyBorder="1" applyAlignment="1">
      <alignment horizontal="right" vertical="center"/>
    </xf>
    <xf numFmtId="168" fontId="11" fillId="7" borderId="8" xfId="2" applyNumberFormat="1" applyFont="1" applyFill="1" applyBorder="1" applyAlignment="1">
      <alignment horizontal="right" vertical="center"/>
    </xf>
    <xf numFmtId="168" fontId="9" fillId="7" borderId="8" xfId="2" applyNumberFormat="1" applyFont="1" applyFill="1" applyBorder="1" applyAlignment="1">
      <alignment horizontal="right" vertical="center"/>
    </xf>
    <xf numFmtId="168" fontId="9" fillId="4" borderId="8" xfId="2" applyNumberFormat="1" applyFont="1" applyFill="1" applyBorder="1" applyAlignment="1">
      <alignment horizontal="right" vertical="center"/>
    </xf>
    <xf numFmtId="167" fontId="11" fillId="7" borderId="8" xfId="1" applyNumberFormat="1" applyFont="1" applyFill="1" applyBorder="1" applyAlignment="1">
      <alignment horizontal="right" vertical="center"/>
    </xf>
    <xf numFmtId="167" fontId="5" fillId="7" borderId="8" xfId="1" applyNumberFormat="1" applyFont="1" applyFill="1" applyBorder="1" applyAlignment="1">
      <alignment horizontal="right" vertical="center"/>
    </xf>
    <xf numFmtId="167" fontId="10" fillId="7" borderId="8" xfId="1" applyNumberFormat="1" applyFont="1" applyFill="1" applyBorder="1" applyAlignment="1">
      <alignment horizontal="right" vertical="center"/>
    </xf>
    <xf numFmtId="165" fontId="6" fillId="7" borderId="8" xfId="1" applyNumberFormat="1" applyFont="1" applyFill="1" applyBorder="1" applyAlignment="1">
      <alignment horizontal="right" vertical="center"/>
    </xf>
    <xf numFmtId="167" fontId="9" fillId="7" borderId="8" xfId="1" applyNumberFormat="1" applyFont="1" applyFill="1" applyBorder="1" applyAlignment="1">
      <alignment horizontal="right" vertical="center"/>
    </xf>
    <xf numFmtId="167" fontId="9" fillId="4" borderId="8" xfId="1" applyNumberFormat="1" applyFont="1" applyFill="1" applyBorder="1" applyAlignment="1">
      <alignment horizontal="right" vertical="center"/>
    </xf>
    <xf numFmtId="43" fontId="11" fillId="7" borderId="0" xfId="1" applyFont="1" applyFill="1" applyBorder="1" applyAlignment="1">
      <alignment horizontal="right" vertical="center"/>
    </xf>
    <xf numFmtId="0" fontId="11" fillId="7" borderId="0" xfId="0" applyFont="1" applyFill="1" applyAlignment="1">
      <alignment horizontal="right" vertical="center" indent="1"/>
    </xf>
    <xf numFmtId="10" fontId="11" fillId="0" borderId="0" xfId="2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67" fontId="6" fillId="4" borderId="8" xfId="1" applyNumberFormat="1" applyFont="1" applyFill="1" applyBorder="1" applyAlignment="1">
      <alignment horizontal="right" vertical="center"/>
    </xf>
    <xf numFmtId="168" fontId="6" fillId="4" borderId="8" xfId="2" applyNumberFormat="1" applyFont="1" applyFill="1" applyBorder="1" applyAlignment="1">
      <alignment horizontal="right" vertical="center" readingOrder="1"/>
    </xf>
    <xf numFmtId="171" fontId="11" fillId="7" borderId="8" xfId="1" applyNumberFormat="1" applyFont="1" applyFill="1" applyBorder="1" applyAlignment="1">
      <alignment horizontal="right" vertical="center"/>
    </xf>
    <xf numFmtId="170" fontId="11" fillId="7" borderId="8" xfId="2" applyNumberFormat="1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left" vertical="center" indent="1" readingOrder="1"/>
    </xf>
    <xf numFmtId="0" fontId="6" fillId="5" borderId="8" xfId="0" applyFont="1" applyFill="1" applyBorder="1" applyAlignment="1">
      <alignment horizontal="left" vertical="center" readingOrder="1"/>
    </xf>
    <xf numFmtId="0" fontId="6" fillId="2" borderId="8" xfId="0" applyFont="1" applyFill="1" applyBorder="1" applyAlignment="1">
      <alignment horizontal="left" vertical="center" readingOrder="1"/>
    </xf>
    <xf numFmtId="167" fontId="6" fillId="2" borderId="8" xfId="1" applyNumberFormat="1" applyFont="1" applyFill="1" applyBorder="1" applyAlignment="1">
      <alignment horizontal="right" vertical="center"/>
    </xf>
    <xf numFmtId="168" fontId="6" fillId="2" borderId="8" xfId="2" applyNumberFormat="1" applyFont="1" applyFill="1" applyBorder="1" applyAlignment="1">
      <alignment horizontal="right" vertical="center" readingOrder="1"/>
    </xf>
    <xf numFmtId="0" fontId="6" fillId="2" borderId="4" xfId="0" applyFont="1" applyFill="1" applyBorder="1" applyAlignment="1">
      <alignment horizontal="left" vertical="center" readingOrder="1"/>
    </xf>
    <xf numFmtId="167" fontId="6" fillId="2" borderId="12" xfId="1" applyNumberFormat="1" applyFont="1" applyFill="1" applyBorder="1" applyAlignment="1">
      <alignment horizontal="right" vertical="center"/>
    </xf>
    <xf numFmtId="168" fontId="6" fillId="2" borderId="0" xfId="2" applyNumberFormat="1" applyFont="1" applyFill="1" applyBorder="1" applyAlignment="1">
      <alignment horizontal="right" vertical="center" readingOrder="1"/>
    </xf>
    <xf numFmtId="167" fontId="5" fillId="6" borderId="8" xfId="1" applyNumberFormat="1" applyFont="1" applyFill="1" applyBorder="1" applyAlignment="1">
      <alignment horizontal="right" vertical="center"/>
    </xf>
    <xf numFmtId="168" fontId="5" fillId="6" borderId="8" xfId="2" applyNumberFormat="1" applyFont="1" applyFill="1" applyBorder="1" applyAlignment="1">
      <alignment horizontal="right" vertical="center" readingOrder="1"/>
    </xf>
    <xf numFmtId="171" fontId="6" fillId="5" borderId="8" xfId="1" applyNumberFormat="1" applyFont="1" applyFill="1" applyBorder="1" applyAlignment="1">
      <alignment horizontal="right" vertical="center"/>
    </xf>
    <xf numFmtId="168" fontId="5" fillId="7" borderId="8" xfId="2" applyNumberFormat="1" applyFont="1" applyFill="1" applyBorder="1" applyAlignment="1">
      <alignment horizontal="right" vertical="center"/>
    </xf>
    <xf numFmtId="172" fontId="11" fillId="7" borderId="8" xfId="2" applyNumberFormat="1" applyFont="1" applyFill="1" applyBorder="1" applyAlignment="1">
      <alignment horizontal="right" vertical="center"/>
    </xf>
    <xf numFmtId="10" fontId="0" fillId="0" borderId="0" xfId="2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6" fillId="7" borderId="8" xfId="0" applyFont="1" applyFill="1" applyBorder="1" applyAlignment="1">
      <alignment horizontal="left" vertical="center" indent="2"/>
    </xf>
    <xf numFmtId="9" fontId="5" fillId="2" borderId="10" xfId="2" applyFont="1" applyFill="1" applyBorder="1" applyAlignment="1">
      <alignment horizontal="right" vertical="center"/>
    </xf>
    <xf numFmtId="164" fontId="0" fillId="0" borderId="0" xfId="0" applyNumberFormat="1"/>
    <xf numFmtId="164" fontId="2" fillId="0" borderId="0" xfId="0" applyNumberFormat="1" applyFont="1"/>
    <xf numFmtId="167" fontId="13" fillId="7" borderId="8" xfId="1" applyNumberFormat="1" applyFont="1" applyFill="1" applyBorder="1" applyAlignment="1">
      <alignment horizontal="right" vertical="center"/>
    </xf>
    <xf numFmtId="3" fontId="0" fillId="0" borderId="0" xfId="0" applyNumberFormat="1"/>
    <xf numFmtId="165" fontId="0" fillId="0" borderId="0" xfId="1" applyNumberFormat="1" applyFont="1"/>
    <xf numFmtId="167" fontId="0" fillId="0" borderId="0" xfId="0" applyNumberFormat="1"/>
    <xf numFmtId="165" fontId="0" fillId="0" borderId="0" xfId="1" applyNumberFormat="1" applyFont="1" applyAlignment="1">
      <alignment horizontal="right" vertical="center"/>
    </xf>
    <xf numFmtId="0" fontId="13" fillId="7" borderId="8" xfId="0" applyFont="1" applyFill="1" applyBorder="1" applyAlignment="1">
      <alignment horizontal="left" vertical="center" indent="1"/>
    </xf>
    <xf numFmtId="9" fontId="0" fillId="0" borderId="0" xfId="2" applyFont="1"/>
    <xf numFmtId="168" fontId="13" fillId="7" borderId="8" xfId="2" applyNumberFormat="1" applyFont="1" applyFill="1" applyBorder="1" applyAlignment="1">
      <alignment horizontal="right" vertical="center"/>
    </xf>
    <xf numFmtId="43" fontId="13" fillId="7" borderId="0" xfId="1" applyFont="1" applyFill="1" applyBorder="1" applyAlignment="1">
      <alignment horizontal="right" vertical="center"/>
    </xf>
    <xf numFmtId="167" fontId="0" fillId="0" borderId="0" xfId="0" applyNumberFormat="1" applyAlignment="1">
      <alignment horizontal="right" vertical="center"/>
    </xf>
    <xf numFmtId="0" fontId="17" fillId="0" borderId="0" xfId="0" applyFont="1"/>
    <xf numFmtId="0" fontId="6" fillId="0" borderId="8" xfId="0" applyFont="1" applyBorder="1" applyAlignment="1">
      <alignment vertical="center"/>
    </xf>
    <xf numFmtId="165" fontId="6" fillId="0" borderId="8" xfId="1" applyNumberFormat="1" applyFont="1" applyFill="1" applyBorder="1" applyAlignment="1">
      <alignment horizontal="center" vertical="center"/>
    </xf>
    <xf numFmtId="0" fontId="13" fillId="7" borderId="0" xfId="0" applyFont="1" applyFill="1" applyAlignment="1">
      <alignment vertical="center"/>
    </xf>
    <xf numFmtId="10" fontId="11" fillId="0" borderId="0" xfId="2" applyNumberFormat="1" applyFont="1" applyBorder="1" applyAlignment="1">
      <alignment vertical="center"/>
    </xf>
    <xf numFmtId="9" fontId="4" fillId="3" borderId="8" xfId="2" applyFont="1" applyFill="1" applyBorder="1" applyAlignment="1">
      <alignment horizontal="center" vertical="center" readingOrder="1"/>
    </xf>
    <xf numFmtId="166" fontId="5" fillId="2" borderId="10" xfId="2" applyNumberFormat="1" applyFont="1" applyFill="1" applyBorder="1" applyAlignment="1">
      <alignment horizontal="right" vertical="center"/>
    </xf>
    <xf numFmtId="0" fontId="11" fillId="0" borderId="8" xfId="0" applyFont="1" applyBorder="1" applyAlignment="1">
      <alignment horizontal="left" vertical="center" indent="1"/>
    </xf>
    <xf numFmtId="167" fontId="11" fillId="0" borderId="8" xfId="1" applyNumberFormat="1" applyFont="1" applyFill="1" applyBorder="1" applyAlignment="1">
      <alignment horizontal="right" vertical="center"/>
    </xf>
    <xf numFmtId="168" fontId="13" fillId="0" borderId="8" xfId="2" applyNumberFormat="1" applyFont="1" applyFill="1" applyBorder="1" applyAlignment="1">
      <alignment horizontal="right" vertical="center"/>
    </xf>
    <xf numFmtId="43" fontId="11" fillId="0" borderId="0" xfId="1" applyFont="1" applyFill="1" applyBorder="1" applyAlignment="1">
      <alignment horizontal="right" vertical="center"/>
    </xf>
    <xf numFmtId="172" fontId="18" fillId="7" borderId="8" xfId="2" applyNumberFormat="1" applyFont="1" applyFill="1" applyBorder="1" applyAlignment="1">
      <alignment horizontal="right" vertical="center"/>
    </xf>
    <xf numFmtId="172" fontId="18" fillId="5" borderId="8" xfId="2" applyNumberFormat="1" applyFont="1" applyFill="1" applyBorder="1" applyAlignment="1">
      <alignment horizontal="right" vertical="center" readingOrder="1"/>
    </xf>
    <xf numFmtId="170" fontId="18" fillId="7" borderId="8" xfId="2" applyNumberFormat="1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left" vertical="center" readingOrder="1"/>
    </xf>
    <xf numFmtId="0" fontId="0" fillId="0" borderId="0" xfId="0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165" fontId="10" fillId="0" borderId="8" xfId="1" applyNumberFormat="1" applyFont="1" applyFill="1" applyBorder="1" applyAlignment="1">
      <alignment horizontal="center" vertical="center"/>
    </xf>
    <xf numFmtId="165" fontId="11" fillId="0" borderId="8" xfId="1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 indent="2"/>
    </xf>
    <xf numFmtId="0" fontId="11" fillId="0" borderId="8" xfId="0" applyFont="1" applyBorder="1" applyAlignment="1">
      <alignment horizontal="left" vertical="center" indent="2"/>
    </xf>
    <xf numFmtId="9" fontId="10" fillId="0" borderId="8" xfId="2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9" fontId="10" fillId="0" borderId="8" xfId="2" applyFont="1" applyFill="1" applyBorder="1" applyAlignment="1">
      <alignment horizontal="right" vertical="center"/>
    </xf>
    <xf numFmtId="166" fontId="10" fillId="0" borderId="8" xfId="2" applyNumberFormat="1" applyFont="1" applyFill="1" applyBorder="1" applyAlignment="1">
      <alignment vertical="center"/>
    </xf>
    <xf numFmtId="166" fontId="11" fillId="0" borderId="8" xfId="2" applyNumberFormat="1" applyFont="1" applyFill="1" applyBorder="1" applyAlignment="1">
      <alignment vertical="center"/>
    </xf>
    <xf numFmtId="0" fontId="10" fillId="7" borderId="8" xfId="0" applyFont="1" applyFill="1" applyBorder="1" applyAlignment="1">
      <alignment vertical="center"/>
    </xf>
    <xf numFmtId="0" fontId="10" fillId="7" borderId="0" xfId="0" applyFont="1" applyFill="1" applyAlignment="1">
      <alignment vertical="center"/>
    </xf>
    <xf numFmtId="165" fontId="6" fillId="7" borderId="0" xfId="1" applyNumberFormat="1" applyFont="1" applyFill="1" applyBorder="1" applyAlignment="1">
      <alignment horizontal="center" vertical="center"/>
    </xf>
    <xf numFmtId="166" fontId="3" fillId="0" borderId="8" xfId="2" applyNumberFormat="1" applyFont="1" applyFill="1" applyBorder="1" applyAlignment="1">
      <alignment vertical="center"/>
    </xf>
    <xf numFmtId="9" fontId="11" fillId="0" borderId="8" xfId="2" applyFont="1" applyFill="1" applyBorder="1" applyAlignment="1">
      <alignment vertical="center"/>
    </xf>
    <xf numFmtId="168" fontId="10" fillId="0" borderId="8" xfId="2" applyNumberFormat="1" applyFont="1" applyBorder="1" applyAlignment="1">
      <alignment vertical="center"/>
    </xf>
    <xf numFmtId="168" fontId="5" fillId="2" borderId="10" xfId="2" applyNumberFormat="1" applyFont="1" applyFill="1" applyBorder="1" applyAlignment="1">
      <alignment horizontal="right" vertical="center"/>
    </xf>
    <xf numFmtId="168" fontId="3" fillId="0" borderId="8" xfId="2" applyNumberFormat="1" applyFont="1" applyBorder="1" applyAlignment="1">
      <alignment vertical="center"/>
    </xf>
    <xf numFmtId="43" fontId="15" fillId="0" borderId="0" xfId="1" applyFont="1"/>
    <xf numFmtId="0" fontId="4" fillId="9" borderId="8" xfId="0" applyFont="1" applyFill="1" applyBorder="1" applyAlignment="1">
      <alignment horizontal="center" vertical="center" readingOrder="1"/>
    </xf>
    <xf numFmtId="9" fontId="6" fillId="7" borderId="0" xfId="2" applyFont="1" applyFill="1" applyBorder="1" applyAlignment="1">
      <alignment horizontal="right" vertical="center"/>
    </xf>
    <xf numFmtId="9" fontId="5" fillId="5" borderId="12" xfId="2" applyFont="1" applyFill="1" applyBorder="1" applyAlignment="1">
      <alignment horizontal="right" vertical="center"/>
    </xf>
    <xf numFmtId="9" fontId="0" fillId="0" borderId="0" xfId="2" applyFont="1" applyAlignment="1">
      <alignment horizontal="right"/>
    </xf>
    <xf numFmtId="9" fontId="5" fillId="7" borderId="12" xfId="2" applyFont="1" applyFill="1" applyBorder="1" applyAlignment="1">
      <alignment horizontal="right" vertical="center"/>
    </xf>
    <xf numFmtId="9" fontId="10" fillId="7" borderId="8" xfId="2" applyFont="1" applyFill="1" applyBorder="1" applyAlignment="1">
      <alignment horizontal="right" vertical="center"/>
    </xf>
    <xf numFmtId="9" fontId="11" fillId="7" borderId="8" xfId="2" applyFont="1" applyFill="1" applyBorder="1" applyAlignment="1">
      <alignment horizontal="right" vertical="center"/>
    </xf>
    <xf numFmtId="9" fontId="11" fillId="0" borderId="8" xfId="2" applyFont="1" applyFill="1" applyBorder="1" applyAlignment="1">
      <alignment horizontal="right" vertical="center"/>
    </xf>
    <xf numFmtId="9" fontId="6" fillId="2" borderId="1" xfId="2" applyFont="1" applyFill="1" applyBorder="1" applyAlignment="1">
      <alignment horizontal="right" vertical="center"/>
    </xf>
    <xf numFmtId="9" fontId="7" fillId="0" borderId="8" xfId="2" applyFont="1" applyBorder="1" applyAlignment="1">
      <alignment horizontal="right" vertical="center"/>
    </xf>
    <xf numFmtId="9" fontId="11" fillId="0" borderId="8" xfId="2" applyFont="1" applyBorder="1" applyAlignment="1">
      <alignment horizontal="right" vertical="center"/>
    </xf>
    <xf numFmtId="9" fontId="3" fillId="0" borderId="8" xfId="2" applyFont="1" applyBorder="1" applyAlignment="1">
      <alignment horizontal="right" vertical="center"/>
    </xf>
    <xf numFmtId="166" fontId="7" fillId="0" borderId="8" xfId="2" applyNumberFormat="1" applyFont="1" applyBorder="1" applyAlignment="1">
      <alignment horizontal="right" vertical="center"/>
    </xf>
    <xf numFmtId="166" fontId="10" fillId="0" borderId="8" xfId="2" applyNumberFormat="1" applyFont="1" applyBorder="1" applyAlignment="1">
      <alignment horizontal="right" vertical="center"/>
    </xf>
    <xf numFmtId="166" fontId="11" fillId="0" borderId="8" xfId="2" applyNumberFormat="1" applyFont="1" applyBorder="1" applyAlignment="1">
      <alignment horizontal="right" vertical="center"/>
    </xf>
    <xf numFmtId="166" fontId="10" fillId="0" borderId="8" xfId="2" applyNumberFormat="1" applyFont="1" applyFill="1" applyBorder="1" applyAlignment="1">
      <alignment horizontal="right" vertical="center"/>
    </xf>
    <xf numFmtId="43" fontId="0" fillId="0" borderId="0" xfId="1" applyFont="1"/>
    <xf numFmtId="173" fontId="13" fillId="0" borderId="8" xfId="2" applyNumberFormat="1" applyFont="1" applyBorder="1" applyAlignment="1">
      <alignment vertical="center"/>
    </xf>
    <xf numFmtId="173" fontId="11" fillId="0" borderId="8" xfId="2" applyNumberFormat="1" applyFont="1" applyBorder="1" applyAlignment="1">
      <alignment vertical="center"/>
    </xf>
    <xf numFmtId="166" fontId="1" fillId="0" borderId="0" xfId="9" applyNumberFormat="1" applyFont="1"/>
    <xf numFmtId="166" fontId="0" fillId="0" borderId="0" xfId="9" applyNumberFormat="1" applyFont="1"/>
    <xf numFmtId="10" fontId="0" fillId="0" borderId="0" xfId="0" applyNumberFormat="1"/>
    <xf numFmtId="10" fontId="15" fillId="0" borderId="0" xfId="0" applyNumberFormat="1" applyFont="1"/>
    <xf numFmtId="4" fontId="0" fillId="0" borderId="0" xfId="0" applyNumberFormat="1"/>
    <xf numFmtId="4" fontId="15" fillId="0" borderId="0" xfId="0" applyNumberFormat="1" applyFont="1"/>
    <xf numFmtId="167" fontId="6" fillId="7" borderId="8" xfId="0" applyNumberFormat="1" applyFont="1" applyFill="1" applyBorder="1" applyAlignment="1">
      <alignment horizontal="right" vertical="center" indent="1"/>
    </xf>
    <xf numFmtId="167" fontId="6" fillId="7" borderId="8" xfId="1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 readingOrder="1"/>
    </xf>
    <xf numFmtId="0" fontId="5" fillId="6" borderId="8" xfId="0" applyFont="1" applyFill="1" applyBorder="1" applyAlignment="1">
      <alignment horizontal="left" vertical="center" readingOrder="1"/>
    </xf>
    <xf numFmtId="0" fontId="5" fillId="6" borderId="11" xfId="0" applyFont="1" applyFill="1" applyBorder="1" applyAlignment="1">
      <alignment horizontal="left" vertical="center" readingOrder="1"/>
    </xf>
    <xf numFmtId="0" fontId="5" fillId="6" borderId="3" xfId="0" applyFont="1" applyFill="1" applyBorder="1" applyAlignment="1">
      <alignment horizontal="left" vertical="center" readingOrder="1"/>
    </xf>
  </cellXfs>
  <cellStyles count="11">
    <cellStyle name="Comma" xfId="1" builtinId="3"/>
    <cellStyle name="Comma 100" xfId="7"/>
    <cellStyle name="Comma 11 2 2" xfId="9"/>
    <cellStyle name="Comma 16 2 2" xfId="3"/>
    <cellStyle name="Comma 2 15" xfId="6"/>
    <cellStyle name="Comma 2 2 39" xfId="8"/>
    <cellStyle name="Comma 20" xfId="4"/>
    <cellStyle name="Normal" xfId="0" builtinId="0"/>
    <cellStyle name="Percent" xfId="2" builtinId="5"/>
    <cellStyle name="Percent 10 18" xfId="10"/>
    <cellStyle name="Percent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showGridLines="0" view="pageBreakPreview" zoomScaleNormal="100" zoomScaleSheetLayoutView="100" workbookViewId="0">
      <pane xSplit="1" ySplit="3" topLeftCell="B26" activePane="bottomRight" state="frozen"/>
      <selection pane="topRight"/>
      <selection pane="bottomLeft"/>
      <selection pane="bottomRight" activeCell="C12" sqref="C12"/>
    </sheetView>
  </sheetViews>
  <sheetFormatPr defaultRowHeight="15" x14ac:dyDescent="0.25"/>
  <cols>
    <col min="1" max="1" width="47.42578125" customWidth="1"/>
    <col min="2" max="9" width="9.140625" customWidth="1"/>
    <col min="10" max="10" width="2.140625" customWidth="1"/>
    <col min="11" max="11" width="8.7109375" bestFit="1" customWidth="1"/>
    <col min="12" max="13" width="9" bestFit="1" customWidth="1"/>
    <col min="14" max="14" width="8.7109375" bestFit="1" customWidth="1"/>
    <col min="15" max="15" width="8.7109375" customWidth="1"/>
    <col min="16" max="16" width="0.85546875" customWidth="1"/>
    <col min="17" max="24" width="8.7109375" bestFit="1" customWidth="1"/>
    <col min="25" max="25" width="9" bestFit="1" customWidth="1"/>
    <col min="26" max="26" width="20" bestFit="1" customWidth="1"/>
    <col min="27" max="27" width="9.140625" bestFit="1" customWidth="1"/>
  </cols>
  <sheetData>
    <row r="1" spans="1:27" ht="18.75" x14ac:dyDescent="0.3">
      <c r="A1" s="156" t="s">
        <v>201</v>
      </c>
    </row>
    <row r="2" spans="1:27" x14ac:dyDescent="0.25">
      <c r="A2" s="64" t="s">
        <v>78</v>
      </c>
      <c r="B2" s="17" t="s">
        <v>156</v>
      </c>
      <c r="C2" s="17" t="s">
        <v>156</v>
      </c>
      <c r="D2" s="17" t="s">
        <v>156</v>
      </c>
      <c r="E2" s="17" t="s">
        <v>156</v>
      </c>
      <c r="F2" s="17" t="s">
        <v>156</v>
      </c>
      <c r="G2" s="17" t="s">
        <v>157</v>
      </c>
      <c r="H2" s="17" t="s">
        <v>157</v>
      </c>
      <c r="I2" s="17" t="s">
        <v>157</v>
      </c>
      <c r="K2" s="85" t="s">
        <v>0</v>
      </c>
      <c r="L2" s="85" t="s">
        <v>0</v>
      </c>
      <c r="M2" s="85" t="s">
        <v>0</v>
      </c>
      <c r="N2" s="85" t="s">
        <v>0</v>
      </c>
      <c r="O2" s="85" t="s">
        <v>0</v>
      </c>
      <c r="Q2" s="85" t="s">
        <v>0</v>
      </c>
      <c r="R2" s="85" t="s">
        <v>0</v>
      </c>
      <c r="S2" s="85" t="s">
        <v>0</v>
      </c>
      <c r="T2" s="85" t="s">
        <v>0</v>
      </c>
      <c r="U2" s="85" t="s">
        <v>0</v>
      </c>
      <c r="V2" s="85" t="s">
        <v>0</v>
      </c>
      <c r="W2" s="85" t="s">
        <v>0</v>
      </c>
      <c r="X2" s="85" t="s">
        <v>0</v>
      </c>
      <c r="Y2" s="85" t="s">
        <v>0</v>
      </c>
    </row>
    <row r="3" spans="1:27" x14ac:dyDescent="0.25">
      <c r="A3" s="64" t="s">
        <v>79</v>
      </c>
      <c r="B3" s="17" t="s">
        <v>215</v>
      </c>
      <c r="C3" s="17" t="s">
        <v>208</v>
      </c>
      <c r="D3" s="83" t="s">
        <v>154</v>
      </c>
      <c r="E3" s="17" t="s">
        <v>40</v>
      </c>
      <c r="F3" s="83" t="s">
        <v>155</v>
      </c>
      <c r="G3" s="17" t="s">
        <v>204</v>
      </c>
      <c r="H3" s="17" t="s">
        <v>6</v>
      </c>
      <c r="I3" s="17" t="s">
        <v>155</v>
      </c>
      <c r="K3" s="85" t="s">
        <v>3</v>
      </c>
      <c r="L3" s="85" t="s">
        <v>4</v>
      </c>
      <c r="M3" s="85" t="s">
        <v>5</v>
      </c>
      <c r="N3" s="85" t="s">
        <v>6</v>
      </c>
      <c r="O3" s="85" t="s">
        <v>204</v>
      </c>
      <c r="Q3" s="85" t="s">
        <v>63</v>
      </c>
      <c r="R3" s="85" t="s">
        <v>62</v>
      </c>
      <c r="S3" s="85" t="s">
        <v>61</v>
      </c>
      <c r="T3" s="85" t="s">
        <v>60</v>
      </c>
      <c r="U3" s="85" t="s">
        <v>40</v>
      </c>
      <c r="V3" s="85" t="s">
        <v>59</v>
      </c>
      <c r="W3" s="85" t="s">
        <v>58</v>
      </c>
      <c r="X3" s="85" t="s">
        <v>208</v>
      </c>
      <c r="Y3" s="85" t="s">
        <v>215</v>
      </c>
    </row>
    <row r="4" spans="1:27" x14ac:dyDescent="0.25">
      <c r="A4" s="114" t="s">
        <v>80</v>
      </c>
      <c r="B4" s="115">
        <f>Y4</f>
        <v>1420.0217438920035</v>
      </c>
      <c r="C4" s="115">
        <f t="shared" ref="C4:C9" si="0">X4</f>
        <v>1379.2105074651299</v>
      </c>
      <c r="D4" s="116">
        <f>B4/C4-1</f>
        <v>2.9590288216322591E-2</v>
      </c>
      <c r="E4" s="115">
        <f t="shared" ref="E4:E9" si="1">U4</f>
        <v>1169.7528647527697</v>
      </c>
      <c r="F4" s="116">
        <f>B4/E4-1</f>
        <v>0.21395021690511418</v>
      </c>
      <c r="G4" s="115">
        <f>O4</f>
        <v>5077.0855975472859</v>
      </c>
      <c r="H4" s="115">
        <f>N4</f>
        <v>3876.8084699560441</v>
      </c>
      <c r="I4" s="116">
        <f>G4/H4-1</f>
        <v>0.30960444316323188</v>
      </c>
      <c r="J4" s="104"/>
      <c r="K4" s="115">
        <v>2362.2913375750068</v>
      </c>
      <c r="L4" s="115">
        <v>2438.2118650567986</v>
      </c>
      <c r="M4" s="115">
        <v>3053.8967329717061</v>
      </c>
      <c r="N4" s="115">
        <v>3876.8084699560441</v>
      </c>
      <c r="O4" s="115">
        <v>5077.0855975472859</v>
      </c>
      <c r="P4" s="104"/>
      <c r="Q4" s="115">
        <f>Q24</f>
        <v>824.43790115528316</v>
      </c>
      <c r="R4" s="115">
        <f t="shared" ref="R4:W4" si="2">R24</f>
        <v>943.33149737367626</v>
      </c>
      <c r="S4" s="115">
        <f t="shared" si="2"/>
        <v>984.14051920139116</v>
      </c>
      <c r="T4" s="115">
        <f t="shared" si="2"/>
        <v>1124.8985522256926</v>
      </c>
      <c r="U4" s="115">
        <f t="shared" si="2"/>
        <v>1169.7528647527697</v>
      </c>
      <c r="V4" s="115">
        <f t="shared" si="2"/>
        <v>1209.6983476575117</v>
      </c>
      <c r="W4" s="115">
        <f t="shared" si="2"/>
        <v>1318.4238776718735</v>
      </c>
      <c r="X4" s="115">
        <f>X24</f>
        <v>1379.2105074651299</v>
      </c>
      <c r="Y4" s="115">
        <f>Y24</f>
        <v>1420.0217438920035</v>
      </c>
    </row>
    <row r="5" spans="1:27" x14ac:dyDescent="0.25">
      <c r="A5" s="70" t="s">
        <v>68</v>
      </c>
      <c r="B5" s="107">
        <f t="shared" ref="B5:B9" si="3">Y5</f>
        <v>2198.9184580084288</v>
      </c>
      <c r="C5" s="107">
        <f t="shared" si="0"/>
        <v>2045.4171200552494</v>
      </c>
      <c r="D5" s="92">
        <f t="shared" ref="D5:D9" si="4">B5/C5-1</f>
        <v>7.5046471669814263E-2</v>
      </c>
      <c r="E5" s="107">
        <f t="shared" si="1"/>
        <v>1660.0130918592163</v>
      </c>
      <c r="F5" s="92">
        <f t="shared" ref="F5:F9" si="5">B5/E5-1</f>
        <v>0.32463922651696553</v>
      </c>
      <c r="G5" s="107">
        <f t="shared" ref="G5:G9" si="6">O5</f>
        <v>7369.2736920772895</v>
      </c>
      <c r="H5" s="107">
        <f t="shared" ref="H5:H9" si="7">N5</f>
        <v>6134.5342486446589</v>
      </c>
      <c r="I5" s="92">
        <f t="shared" ref="I5:I9" si="8">G5/H5-1</f>
        <v>0.20127680332136544</v>
      </c>
      <c r="J5" s="104"/>
      <c r="K5" s="107">
        <v>4750.6757821775282</v>
      </c>
      <c r="L5" s="107">
        <v>4618.8850077001644</v>
      </c>
      <c r="M5" s="107">
        <v>5421.2053279966931</v>
      </c>
      <c r="N5" s="95">
        <v>6134.5342486446589</v>
      </c>
      <c r="O5" s="95">
        <v>7369.2736920772895</v>
      </c>
      <c r="P5" s="104"/>
      <c r="Q5" s="107">
        <v>1435.6644843545839</v>
      </c>
      <c r="R5" s="107">
        <v>1515.9958493828174</v>
      </c>
      <c r="S5" s="107">
        <v>1554.009278556206</v>
      </c>
      <c r="T5" s="107">
        <v>1628.8646363510509</v>
      </c>
      <c r="U5" s="107">
        <v>1660.0130918592163</v>
      </c>
      <c r="V5" s="107">
        <v>1765.7976624483069</v>
      </c>
      <c r="W5" s="107">
        <v>1898.0458177145169</v>
      </c>
      <c r="X5" s="107">
        <v>2045.4171200552494</v>
      </c>
      <c r="Y5" s="95">
        <v>2198.9184580084288</v>
      </c>
      <c r="AA5" s="126"/>
    </row>
    <row r="6" spans="1:27" x14ac:dyDescent="0.25">
      <c r="A6" s="70" t="s">
        <v>86</v>
      </c>
      <c r="B6" s="107">
        <f t="shared" si="3"/>
        <v>-887.83959986426987</v>
      </c>
      <c r="C6" s="107">
        <f t="shared" si="0"/>
        <v>-860.56631922753536</v>
      </c>
      <c r="D6" s="121">
        <f t="shared" si="4"/>
        <v>3.1692247334540902E-2</v>
      </c>
      <c r="E6" s="107">
        <f t="shared" si="1"/>
        <v>-775.99234507338952</v>
      </c>
      <c r="F6" s="121">
        <f t="shared" si="5"/>
        <v>0.14413448212598334</v>
      </c>
      <c r="G6" s="107">
        <f t="shared" si="6"/>
        <v>-3221.8273482511286</v>
      </c>
      <c r="H6" s="107">
        <f t="shared" si="7"/>
        <v>-2991.004729500552</v>
      </c>
      <c r="I6" s="121">
        <f t="shared" si="8"/>
        <v>7.7172268058940841E-2</v>
      </c>
      <c r="J6" s="104"/>
      <c r="K6" s="107">
        <v>-2587.5569076864881</v>
      </c>
      <c r="L6" s="107">
        <v>-2405.0176779620315</v>
      </c>
      <c r="M6" s="107">
        <v>-2608.3295501685343</v>
      </c>
      <c r="N6" s="107">
        <v>-2991.004729500552</v>
      </c>
      <c r="O6" s="107">
        <v>-3221.8273482511286</v>
      </c>
      <c r="P6" s="104"/>
      <c r="Q6" s="107">
        <v>-700.90399955152736</v>
      </c>
      <c r="R6" s="107">
        <v>-744.12881687843401</v>
      </c>
      <c r="S6" s="107">
        <v>-772.76269714233717</v>
      </c>
      <c r="T6" s="107">
        <v>-773.20921592825357</v>
      </c>
      <c r="U6" s="107">
        <v>-775.99234507338952</v>
      </c>
      <c r="V6" s="107">
        <v>-775.82395166029391</v>
      </c>
      <c r="W6" s="107">
        <v>-809.44473228990978</v>
      </c>
      <c r="X6" s="107">
        <v>-860.56631922753536</v>
      </c>
      <c r="Y6" s="95">
        <v>-887.83959986426987</v>
      </c>
    </row>
    <row r="7" spans="1:27" s="26" customFormat="1" x14ac:dyDescent="0.25">
      <c r="A7" s="71" t="s">
        <v>158</v>
      </c>
      <c r="B7" s="96">
        <f t="shared" si="3"/>
        <v>1311.0788581441589</v>
      </c>
      <c r="C7" s="96">
        <f t="shared" si="0"/>
        <v>1184.850800827714</v>
      </c>
      <c r="D7" s="84">
        <f t="shared" si="4"/>
        <v>0.10653498079949331</v>
      </c>
      <c r="E7" s="96">
        <f t="shared" si="1"/>
        <v>884.02074678582676</v>
      </c>
      <c r="F7" s="84">
        <f t="shared" si="5"/>
        <v>0.48308607338804488</v>
      </c>
      <c r="G7" s="96">
        <f t="shared" si="6"/>
        <v>4147.446343826161</v>
      </c>
      <c r="H7" s="96">
        <f t="shared" si="7"/>
        <v>3143.5295191441069</v>
      </c>
      <c r="I7" s="120">
        <f t="shared" si="8"/>
        <v>0.31935975742177591</v>
      </c>
      <c r="J7" s="123"/>
      <c r="K7" s="96">
        <v>2163.1188744910401</v>
      </c>
      <c r="L7" s="96">
        <v>2213.8673297381329</v>
      </c>
      <c r="M7" s="96">
        <v>2812.8757778281588</v>
      </c>
      <c r="N7" s="96">
        <v>3143.5295191441069</v>
      </c>
      <c r="O7" s="96">
        <v>4147.446343826161</v>
      </c>
      <c r="P7" s="123"/>
      <c r="Q7" s="96">
        <f>Q5+Q6</f>
        <v>734.76048480305656</v>
      </c>
      <c r="R7" s="96">
        <f t="shared" ref="R7:Y7" si="9">R5+R6</f>
        <v>771.86703250438336</v>
      </c>
      <c r="S7" s="96">
        <f t="shared" si="9"/>
        <v>781.24658141386885</v>
      </c>
      <c r="T7" s="96">
        <f t="shared" si="9"/>
        <v>855.65542042279731</v>
      </c>
      <c r="U7" s="96">
        <f t="shared" si="9"/>
        <v>884.02074678582676</v>
      </c>
      <c r="V7" s="96">
        <f t="shared" si="9"/>
        <v>989.97371078801302</v>
      </c>
      <c r="W7" s="96">
        <f t="shared" si="9"/>
        <v>1088.6010854246072</v>
      </c>
      <c r="X7" s="96">
        <f t="shared" ref="X7" si="10">X5+X6</f>
        <v>1184.850800827714</v>
      </c>
      <c r="Y7" s="96">
        <f t="shared" si="9"/>
        <v>1311.0788581441589</v>
      </c>
      <c r="Z7"/>
    </row>
    <row r="8" spans="1:27" x14ac:dyDescent="0.25">
      <c r="A8" s="72" t="s">
        <v>195</v>
      </c>
      <c r="B8" s="97">
        <f t="shared" si="3"/>
        <v>937.95340885545113</v>
      </c>
      <c r="C8" s="97">
        <f t="shared" si="0"/>
        <v>860.110367062259</v>
      </c>
      <c r="D8" s="91">
        <f t="shared" si="4"/>
        <v>9.0503550211896711E-2</v>
      </c>
      <c r="E8" s="97">
        <f t="shared" si="1"/>
        <v>637.04998113554939</v>
      </c>
      <c r="F8" s="91">
        <f t="shared" si="5"/>
        <v>0.4723388064207108</v>
      </c>
      <c r="G8" s="97">
        <f t="shared" si="6"/>
        <v>3018.3173712187172</v>
      </c>
      <c r="H8" s="97">
        <f t="shared" si="7"/>
        <v>2371.3465779136463</v>
      </c>
      <c r="I8" s="91">
        <f t="shared" si="8"/>
        <v>0.27282844242628057</v>
      </c>
      <c r="J8" s="104"/>
      <c r="K8" s="97">
        <v>1917.9459974529029</v>
      </c>
      <c r="L8" s="97">
        <v>1638.0484574227396</v>
      </c>
      <c r="M8" s="97">
        <v>2110.9026282759792</v>
      </c>
      <c r="N8" s="97">
        <v>2371.3465779136463</v>
      </c>
      <c r="O8" s="97">
        <v>3018.3173712187172</v>
      </c>
      <c r="P8" s="104"/>
      <c r="Q8" s="97">
        <v>544.11992599921098</v>
      </c>
      <c r="R8" s="97">
        <v>598.16458956922997</v>
      </c>
      <c r="S8" s="97">
        <v>591.40485892569518</v>
      </c>
      <c r="T8" s="97">
        <v>637.65720341950919</v>
      </c>
      <c r="U8" s="97">
        <v>637.04998113554939</v>
      </c>
      <c r="V8" s="97">
        <v>733.05818420320975</v>
      </c>
      <c r="W8" s="97">
        <v>788.09883881769815</v>
      </c>
      <c r="X8" s="97">
        <v>860.110367062259</v>
      </c>
      <c r="Y8" s="97">
        <v>937.95340885545113</v>
      </c>
    </row>
    <row r="9" spans="1:27" x14ac:dyDescent="0.25">
      <c r="A9" s="72" t="s">
        <v>196</v>
      </c>
      <c r="B9" s="97">
        <f t="shared" si="3"/>
        <v>373.12544928870773</v>
      </c>
      <c r="C9" s="97">
        <f t="shared" si="0"/>
        <v>324.74043376545501</v>
      </c>
      <c r="D9" s="91">
        <f t="shared" si="4"/>
        <v>0.14899596875638532</v>
      </c>
      <c r="E9" s="97">
        <f t="shared" si="1"/>
        <v>246.97076565027737</v>
      </c>
      <c r="F9" s="91">
        <f t="shared" si="5"/>
        <v>0.51080816511324079</v>
      </c>
      <c r="G9" s="97">
        <f t="shared" si="6"/>
        <v>1129.1289726074451</v>
      </c>
      <c r="H9" s="97">
        <f t="shared" si="7"/>
        <v>772.1829412304603</v>
      </c>
      <c r="I9" s="91">
        <f t="shared" si="8"/>
        <v>0.46225578463077333</v>
      </c>
      <c r="J9" s="104"/>
      <c r="K9" s="97">
        <v>245.17287703813656</v>
      </c>
      <c r="L9" s="97">
        <v>575.81887231539372</v>
      </c>
      <c r="M9" s="97">
        <v>701.97314955217973</v>
      </c>
      <c r="N9" s="97">
        <v>772.1829412304603</v>
      </c>
      <c r="O9" s="97">
        <v>1129.1289726074451</v>
      </c>
      <c r="P9" s="104"/>
      <c r="Q9" s="97">
        <v>190.64055880384552</v>
      </c>
      <c r="R9" s="97">
        <v>173.70244293515347</v>
      </c>
      <c r="S9" s="97">
        <v>189.84172248817342</v>
      </c>
      <c r="T9" s="97">
        <v>217.99821700328806</v>
      </c>
      <c r="U9" s="97">
        <v>246.97076565027737</v>
      </c>
      <c r="V9" s="97">
        <v>256.9155265848035</v>
      </c>
      <c r="W9" s="97">
        <v>300.50224660690918</v>
      </c>
      <c r="X9" s="97">
        <v>324.74043376545501</v>
      </c>
      <c r="Y9" s="97">
        <v>373.12544928870773</v>
      </c>
    </row>
    <row r="10" spans="1:27" x14ac:dyDescent="0.25">
      <c r="A10" s="31"/>
      <c r="B10" s="87"/>
      <c r="C10" s="87"/>
      <c r="D10" s="87"/>
      <c r="E10" s="87"/>
      <c r="F10" s="87"/>
      <c r="G10" s="87"/>
      <c r="H10" s="87"/>
      <c r="I10" s="87"/>
      <c r="J10" s="104"/>
      <c r="K10" s="87"/>
      <c r="L10" s="87"/>
      <c r="M10" s="87"/>
      <c r="N10" s="87"/>
      <c r="O10" s="87"/>
      <c r="P10" s="104"/>
      <c r="Q10" s="87"/>
      <c r="R10" s="87"/>
      <c r="S10" s="87"/>
      <c r="T10" s="87"/>
      <c r="U10" s="87"/>
      <c r="V10" s="87"/>
      <c r="W10" s="87"/>
      <c r="X10" s="87"/>
      <c r="Y10" s="200"/>
    </row>
    <row r="11" spans="1:27" x14ac:dyDescent="0.25">
      <c r="A11" s="70" t="s">
        <v>197</v>
      </c>
      <c r="B11" s="95">
        <f t="shared" ref="B11:B13" si="11">Y11</f>
        <v>-41.209039637426294</v>
      </c>
      <c r="C11" s="95">
        <f>X11</f>
        <v>6.8112602523952432</v>
      </c>
      <c r="D11" s="92">
        <f t="shared" ref="D11:D13" si="12">B11/C11-1</f>
        <v>-7.0501343525869169</v>
      </c>
      <c r="E11" s="95">
        <f>U11</f>
        <v>199.09725291607435</v>
      </c>
      <c r="F11" s="92">
        <f t="shared" ref="F11:F13" si="13">B11/E11-1</f>
        <v>-1.2069794486556638</v>
      </c>
      <c r="G11" s="95">
        <f t="shared" ref="G11:G13" si="14">O11</f>
        <v>513.80914024910066</v>
      </c>
      <c r="H11" s="95">
        <f t="shared" ref="H11:H13" si="15">N11</f>
        <v>411.22739174893724</v>
      </c>
      <c r="I11" s="92">
        <f t="shared" ref="I11:I13" si="16">G11/H11-1</f>
        <v>0.2494526156535597</v>
      </c>
      <c r="J11" s="104"/>
      <c r="K11" s="95">
        <v>68.149909814730066</v>
      </c>
      <c r="L11" s="95">
        <v>105.83870683866506</v>
      </c>
      <c r="M11" s="95">
        <v>129.76562035454702</v>
      </c>
      <c r="N11" s="95">
        <v>411.22739174893724</v>
      </c>
      <c r="O11" s="95">
        <v>513.80914024910066</v>
      </c>
      <c r="P11" s="104"/>
      <c r="Q11" s="95">
        <v>47.580140259456783</v>
      </c>
      <c r="R11" s="95">
        <v>89.666804093070226</v>
      </c>
      <c r="S11" s="95">
        <v>117.82711303953079</v>
      </c>
      <c r="T11" s="95">
        <v>156.15333435687944</v>
      </c>
      <c r="U11" s="95">
        <v>199.09725291607435</v>
      </c>
      <c r="V11" s="95">
        <v>158.00093470948241</v>
      </c>
      <c r="W11" s="95">
        <v>149.89969237114866</v>
      </c>
      <c r="X11" s="95">
        <v>6.8112602523952432</v>
      </c>
      <c r="Y11" s="95">
        <v>-41.209039637426294</v>
      </c>
    </row>
    <row r="12" spans="1:27" x14ac:dyDescent="0.25">
      <c r="A12" s="82" t="s">
        <v>162</v>
      </c>
      <c r="B12" s="95">
        <f t="shared" si="11"/>
        <v>14.865159390999999</v>
      </c>
      <c r="C12" s="95">
        <f>X12</f>
        <v>15.496947496000001</v>
      </c>
      <c r="D12" s="92">
        <f t="shared" si="12"/>
        <v>-4.0768551688200261E-2</v>
      </c>
      <c r="E12" s="95">
        <f>U12</f>
        <v>3.127423737</v>
      </c>
      <c r="F12" s="92">
        <f t="shared" si="13"/>
        <v>3.7531644705298213</v>
      </c>
      <c r="G12" s="95">
        <f t="shared" si="14"/>
        <v>29.636848071999999</v>
      </c>
      <c r="H12" s="95">
        <f t="shared" si="15"/>
        <v>10.902481775</v>
      </c>
      <c r="I12" s="92">
        <f t="shared" si="16"/>
        <v>1.7183579558884428</v>
      </c>
      <c r="J12" s="104"/>
      <c r="K12" s="95">
        <v>8.3418934250000003</v>
      </c>
      <c r="L12" s="95">
        <v>26.555558328</v>
      </c>
      <c r="M12" s="95">
        <v>21.076174399999999</v>
      </c>
      <c r="N12" s="95">
        <v>10.902481775</v>
      </c>
      <c r="O12" s="95">
        <v>29.636848071999999</v>
      </c>
      <c r="P12" s="104"/>
      <c r="Q12" s="95">
        <v>2.6563075999999999</v>
      </c>
      <c r="R12" s="95">
        <v>2.2044104</v>
      </c>
      <c r="S12" s="95">
        <v>2.5252378000000002</v>
      </c>
      <c r="T12" s="95">
        <v>3.516525975</v>
      </c>
      <c r="U12" s="95">
        <v>3.127423737</v>
      </c>
      <c r="V12" s="95">
        <v>3.722624245</v>
      </c>
      <c r="W12" s="95">
        <v>7.2898525940000001</v>
      </c>
      <c r="X12" s="95">
        <v>15.496947496000001</v>
      </c>
      <c r="Y12" s="95">
        <v>14.865159390999999</v>
      </c>
    </row>
    <row r="13" spans="1:27" x14ac:dyDescent="0.25">
      <c r="A13" s="73" t="s">
        <v>161</v>
      </c>
      <c r="B13" s="99">
        <f t="shared" si="11"/>
        <v>346.78156904228143</v>
      </c>
      <c r="C13" s="99">
        <f>X13</f>
        <v>347.04864151385027</v>
      </c>
      <c r="D13" s="93">
        <f t="shared" si="12"/>
        <v>-7.6955342744999822E-4</v>
      </c>
      <c r="E13" s="99">
        <f>U13</f>
        <v>449.19544230335174</v>
      </c>
      <c r="F13" s="93">
        <f t="shared" si="13"/>
        <v>-0.22799401689367083</v>
      </c>
      <c r="G13" s="99">
        <f t="shared" si="14"/>
        <v>1672.5749609285458</v>
      </c>
      <c r="H13" s="99">
        <f t="shared" si="15"/>
        <v>1194.3128147543976</v>
      </c>
      <c r="I13" s="93">
        <f t="shared" si="16"/>
        <v>0.40044964791950233</v>
      </c>
      <c r="J13" s="104"/>
      <c r="K13" s="99">
        <v>321.66468027786664</v>
      </c>
      <c r="L13" s="99">
        <v>708.21313748205876</v>
      </c>
      <c r="M13" s="99">
        <v>852.81494430672672</v>
      </c>
      <c r="N13" s="99">
        <v>1194.3128147543976</v>
      </c>
      <c r="O13" s="99">
        <f>O9+O11+O12</f>
        <v>1672.5749609285458</v>
      </c>
      <c r="P13" s="104"/>
      <c r="Q13" s="99">
        <f>Q9+Q11+Q12</f>
        <v>240.8770066633023</v>
      </c>
      <c r="R13" s="99">
        <f t="shared" ref="R13:Y13" si="17">R9+R11+R12</f>
        <v>265.57365742822367</v>
      </c>
      <c r="S13" s="99">
        <f t="shared" si="17"/>
        <v>310.19407332770425</v>
      </c>
      <c r="T13" s="99">
        <f t="shared" si="17"/>
        <v>377.66807733516748</v>
      </c>
      <c r="U13" s="99">
        <f t="shared" si="17"/>
        <v>449.19544230335174</v>
      </c>
      <c r="V13" s="99">
        <f t="shared" si="17"/>
        <v>418.63908553928593</v>
      </c>
      <c r="W13" s="99">
        <f t="shared" si="17"/>
        <v>457.69179157205787</v>
      </c>
      <c r="X13" s="99">
        <f t="shared" ref="X13" si="18">X9+X11+X12</f>
        <v>347.04864151385027</v>
      </c>
      <c r="Y13" s="99">
        <f t="shared" si="17"/>
        <v>346.78156904228143</v>
      </c>
    </row>
    <row r="14" spans="1:27" x14ac:dyDescent="0.25">
      <c r="A14" s="31"/>
      <c r="B14" s="98"/>
      <c r="C14" s="98"/>
      <c r="D14" s="88"/>
      <c r="E14" s="98"/>
      <c r="F14" s="87"/>
      <c r="G14" s="98"/>
      <c r="H14" s="98"/>
      <c r="I14" s="87"/>
      <c r="J14" s="104"/>
      <c r="K14" s="98"/>
      <c r="L14" s="98"/>
      <c r="M14" s="98"/>
      <c r="N14" s="98"/>
      <c r="O14" s="98"/>
      <c r="P14" s="104"/>
      <c r="Q14" s="98"/>
      <c r="R14" s="98"/>
      <c r="S14" s="98"/>
      <c r="T14" s="98"/>
      <c r="U14" s="98"/>
      <c r="V14" s="98"/>
      <c r="W14" s="98"/>
      <c r="X14" s="98"/>
      <c r="Y14" s="201"/>
    </row>
    <row r="15" spans="1:27" x14ac:dyDescent="0.25">
      <c r="A15" s="70" t="s">
        <v>87</v>
      </c>
      <c r="B15" s="95">
        <f t="shared" ref="B15:B16" si="19">Y15</f>
        <v>70.019323963000005</v>
      </c>
      <c r="C15" s="95">
        <f>X15</f>
        <v>76.994323470999987</v>
      </c>
      <c r="D15" s="92">
        <f t="shared" ref="D15:D16" si="20">B15/C15-1</f>
        <v>-9.0591087674497528E-2</v>
      </c>
      <c r="E15" s="95">
        <f>U15</f>
        <v>40.670940483999999</v>
      </c>
      <c r="F15" s="92">
        <f t="shared" ref="F15" si="21">B15/E15-1</f>
        <v>0.72160572462163008</v>
      </c>
      <c r="G15" s="95">
        <f t="shared" ref="G15:G16" si="22">O15</f>
        <v>198.88167093999999</v>
      </c>
      <c r="H15" s="95">
        <f t="shared" ref="H15:H16" si="23">N15</f>
        <v>142.29578759199998</v>
      </c>
      <c r="I15" s="92">
        <f t="shared" ref="I15:I16" si="24">G15/H15-1</f>
        <v>0.39766379810375585</v>
      </c>
      <c r="J15" s="104"/>
      <c r="K15" s="95">
        <v>122.68065984423728</v>
      </c>
      <c r="L15" s="95">
        <v>91.950270151999987</v>
      </c>
      <c r="M15" s="95">
        <v>90.179160388999989</v>
      </c>
      <c r="N15" s="95">
        <v>142.29578759199998</v>
      </c>
      <c r="O15" s="95">
        <v>198.88167093999999</v>
      </c>
      <c r="P15" s="104"/>
      <c r="Q15" s="95">
        <v>22.263003605999998</v>
      </c>
      <c r="R15" s="95">
        <v>33.796996921999998</v>
      </c>
      <c r="S15" s="95">
        <v>37.059533756999976</v>
      </c>
      <c r="T15" s="95">
        <v>49.176253307000003</v>
      </c>
      <c r="U15" s="95">
        <v>40.670940483999999</v>
      </c>
      <c r="V15" s="95">
        <v>32.203196655999996</v>
      </c>
      <c r="W15" s="95">
        <v>49.013210329000025</v>
      </c>
      <c r="X15" s="95">
        <v>76.994323470999987</v>
      </c>
      <c r="Y15" s="95">
        <v>70.019323963000005</v>
      </c>
      <c r="AA15" s="131"/>
    </row>
    <row r="16" spans="1:27" x14ac:dyDescent="0.25">
      <c r="A16" s="70" t="s">
        <v>99</v>
      </c>
      <c r="B16" s="95">
        <f t="shared" si="19"/>
        <v>3.6905800000000002E-2</v>
      </c>
      <c r="C16" s="95">
        <f>X16</f>
        <v>5.105000000745055E-5</v>
      </c>
      <c r="D16" s="92">
        <f t="shared" si="20"/>
        <v>721.93437795521538</v>
      </c>
      <c r="E16" s="95">
        <f>U16</f>
        <v>3.1170000000000001E-5</v>
      </c>
      <c r="F16" s="92"/>
      <c r="G16" s="95">
        <f t="shared" si="22"/>
        <v>4.0217900000810621E-4</v>
      </c>
      <c r="H16" s="95">
        <f t="shared" si="23"/>
        <v>5.9063300000429151E-4</v>
      </c>
      <c r="I16" s="92">
        <f t="shared" si="24"/>
        <v>-0.31907123373535851</v>
      </c>
      <c r="J16" s="104"/>
      <c r="K16" s="95">
        <v>79.931421499999999</v>
      </c>
      <c r="L16" s="95">
        <v>1.07499995</v>
      </c>
      <c r="M16" s="95">
        <v>5.9444803999999998</v>
      </c>
      <c r="N16" s="95">
        <v>5.9063300000429151E-4</v>
      </c>
      <c r="O16" s="95">
        <v>4.0217900000810621E-4</v>
      </c>
      <c r="P16" s="104"/>
      <c r="Q16" s="95">
        <v>0</v>
      </c>
      <c r="R16" s="95">
        <v>5.71E-4</v>
      </c>
      <c r="S16" s="95">
        <v>0</v>
      </c>
      <c r="T16" s="95">
        <v>1.9633000004291509E-5</v>
      </c>
      <c r="U16" s="95">
        <v>3.1170000000000001E-5</v>
      </c>
      <c r="V16" s="95">
        <v>2.7253800000056624E-4</v>
      </c>
      <c r="W16" s="95">
        <v>4.7421000000089412E-5</v>
      </c>
      <c r="X16" s="95">
        <v>5.105000000745055E-5</v>
      </c>
      <c r="Y16" s="95">
        <v>3.6905800000000002E-2</v>
      </c>
      <c r="AA16" s="126"/>
    </row>
    <row r="17" spans="1:27" x14ac:dyDescent="0.25"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37"/>
    </row>
    <row r="18" spans="1:27" x14ac:dyDescent="0.25">
      <c r="A18" s="111" t="s">
        <v>200</v>
      </c>
      <c r="B18" s="112">
        <f t="shared" ref="B18:B20" si="25">Y18</f>
        <v>65.230536231271046</v>
      </c>
      <c r="C18" s="112">
        <f>X18</f>
        <v>95.057124368020524</v>
      </c>
      <c r="D18" s="113">
        <f t="shared" ref="D18:D20" si="26">B18/C18-1</f>
        <v>-0.31377540962920036</v>
      </c>
      <c r="E18" s="112">
        <f>U18</f>
        <v>42.836469659868612</v>
      </c>
      <c r="F18" s="113">
        <f t="shared" ref="F18:F20" si="27">B18/E18-1</f>
        <v>0.52278039598539405</v>
      </c>
      <c r="G18" s="112">
        <f t="shared" ref="G18:G20" si="28">O18</f>
        <v>187.3111922810225</v>
      </c>
      <c r="H18" s="112">
        <f t="shared" ref="H18:H20" si="29">N18</f>
        <v>168.85269906300002</v>
      </c>
      <c r="I18" s="113">
        <f t="shared" ref="I18:I20" si="30">G18/H18-1</f>
        <v>0.10931713452288672</v>
      </c>
      <c r="J18" s="104"/>
      <c r="K18" s="112">
        <v>106.953484941</v>
      </c>
      <c r="L18" s="112">
        <v>81.80522905860424</v>
      </c>
      <c r="M18" s="112">
        <v>130.9809159450154</v>
      </c>
      <c r="N18" s="112">
        <v>168.85269906300002</v>
      </c>
      <c r="O18" s="112">
        <v>187.3111922810225</v>
      </c>
      <c r="P18" s="104"/>
      <c r="Q18" s="112">
        <f>Q19+Q20</f>
        <v>17.177964886769896</v>
      </c>
      <c r="R18" s="112">
        <f t="shared" ref="R18:Y18" si="31">R19+R20</f>
        <v>45.7956824542226</v>
      </c>
      <c r="S18" s="112">
        <f t="shared" si="31"/>
        <v>45.482053190991721</v>
      </c>
      <c r="T18" s="112">
        <f t="shared" si="31"/>
        <v>60.396998531015811</v>
      </c>
      <c r="U18" s="112">
        <f t="shared" si="31"/>
        <v>42.836469659868612</v>
      </c>
      <c r="V18" s="112">
        <f t="shared" si="31"/>
        <v>25.797608721016019</v>
      </c>
      <c r="W18" s="112">
        <f t="shared" si="31"/>
        <v>23.619989532117351</v>
      </c>
      <c r="X18" s="112">
        <f t="shared" ref="X18" si="32">X19+X20</f>
        <v>95.057124368020524</v>
      </c>
      <c r="Y18" s="112">
        <f t="shared" si="31"/>
        <v>65.230536231271046</v>
      </c>
    </row>
    <row r="19" spans="1:27" x14ac:dyDescent="0.25">
      <c r="A19" s="70" t="s">
        <v>98</v>
      </c>
      <c r="B19" s="95">
        <f t="shared" si="25"/>
        <v>64.420029206271039</v>
      </c>
      <c r="C19" s="95">
        <f>X19</f>
        <v>93.310700345020521</v>
      </c>
      <c r="D19" s="92">
        <f t="shared" si="26"/>
        <v>-0.30961798627515302</v>
      </c>
      <c r="E19" s="95">
        <f>U19</f>
        <v>44.189573628868615</v>
      </c>
      <c r="F19" s="92">
        <f t="shared" si="27"/>
        <v>0.45781060816088215</v>
      </c>
      <c r="G19" s="95">
        <f t="shared" si="28"/>
        <v>185.17761706202251</v>
      </c>
      <c r="H19" s="95">
        <f t="shared" si="29"/>
        <v>166.98617670700003</v>
      </c>
      <c r="I19" s="92">
        <f t="shared" si="30"/>
        <v>0.10893979797466602</v>
      </c>
      <c r="J19" s="104"/>
      <c r="K19" s="95">
        <v>107.081531971</v>
      </c>
      <c r="L19" s="95">
        <v>81.261079959604245</v>
      </c>
      <c r="M19" s="95">
        <v>132.12197776901539</v>
      </c>
      <c r="N19" s="95">
        <v>166.98617670700003</v>
      </c>
      <c r="O19" s="95">
        <v>185.17761706202251</v>
      </c>
      <c r="P19" s="104"/>
      <c r="Q19" s="95">
        <v>15.675400414769896</v>
      </c>
      <c r="R19" s="95">
        <v>45.7118916822226</v>
      </c>
      <c r="S19" s="95">
        <v>45.524151930991721</v>
      </c>
      <c r="T19" s="95">
        <v>60.07473267901581</v>
      </c>
      <c r="U19" s="95">
        <v>44.189573628868615</v>
      </c>
      <c r="V19" s="95">
        <v>24.331608993016019</v>
      </c>
      <c r="W19" s="95">
        <v>23.345734095117351</v>
      </c>
      <c r="X19" s="95">
        <v>93.310700345020521</v>
      </c>
      <c r="Y19" s="95">
        <v>64.420029206271039</v>
      </c>
    </row>
    <row r="20" spans="1:27" x14ac:dyDescent="0.25">
      <c r="A20" s="70" t="s">
        <v>81</v>
      </c>
      <c r="B20" s="95">
        <f t="shared" si="25"/>
        <v>0.81050702499999994</v>
      </c>
      <c r="C20" s="95">
        <f>X20</f>
        <v>1.746424022999999</v>
      </c>
      <c r="D20" s="92">
        <f t="shared" si="26"/>
        <v>-0.53590478925747087</v>
      </c>
      <c r="E20" s="95">
        <f>U20</f>
        <v>-1.3531039690000002</v>
      </c>
      <c r="F20" s="92">
        <f t="shared" si="27"/>
        <v>-1.598998335359993</v>
      </c>
      <c r="G20" s="95">
        <f t="shared" si="28"/>
        <v>2.133575218999999</v>
      </c>
      <c r="H20" s="95">
        <f t="shared" si="29"/>
        <v>1.8665223560000002</v>
      </c>
      <c r="I20" s="92">
        <f t="shared" si="30"/>
        <v>0.14307509478338054</v>
      </c>
      <c r="J20" s="104"/>
      <c r="K20" s="95">
        <v>-0.12804703000000001</v>
      </c>
      <c r="L20" s="95">
        <v>0.54414909899999997</v>
      </c>
      <c r="M20" s="95">
        <v>-1.1410618239999999</v>
      </c>
      <c r="N20" s="95">
        <v>1.8665223560000002</v>
      </c>
      <c r="O20" s="95">
        <v>2.133575218999999</v>
      </c>
      <c r="P20" s="104"/>
      <c r="Q20" s="95">
        <v>1.502564472</v>
      </c>
      <c r="R20" s="95">
        <v>8.3790771999999958E-2</v>
      </c>
      <c r="S20" s="95">
        <v>-4.2098740000000134E-2</v>
      </c>
      <c r="T20" s="95">
        <v>0.32226585200000035</v>
      </c>
      <c r="U20" s="95">
        <v>-1.3531039690000002</v>
      </c>
      <c r="V20" s="95">
        <v>1.4659997280000003</v>
      </c>
      <c r="W20" s="95">
        <v>0.27425543699999977</v>
      </c>
      <c r="X20" s="95">
        <v>1.746424022999999</v>
      </c>
      <c r="Y20" s="95">
        <v>0.81050702499999994</v>
      </c>
    </row>
    <row r="21" spans="1:27" x14ac:dyDescent="0.25"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37"/>
    </row>
    <row r="22" spans="1:27" x14ac:dyDescent="0.25">
      <c r="A22" s="74" t="s">
        <v>198</v>
      </c>
      <c r="B22" s="100">
        <f t="shared" ref="B22:B24" si="33">Y22</f>
        <v>937.95340885545113</v>
      </c>
      <c r="C22" s="100">
        <f>X22</f>
        <v>860.110367062259</v>
      </c>
      <c r="D22" s="94">
        <f t="shared" ref="D22:D24" si="34">B22/C22-1</f>
        <v>9.0503550211896711E-2</v>
      </c>
      <c r="E22" s="100">
        <f>U22</f>
        <v>637.04998113554939</v>
      </c>
      <c r="F22" s="94">
        <f t="shared" ref="F22:F24" si="35">B22/E22-1</f>
        <v>0.4723388064207108</v>
      </c>
      <c r="G22" s="100">
        <f t="shared" ref="G22:G24" si="36">O22</f>
        <v>3018.3173712187172</v>
      </c>
      <c r="H22" s="100">
        <f t="shared" ref="H22:H24" si="37">N22</f>
        <v>2371.3465779136463</v>
      </c>
      <c r="I22" s="94">
        <f t="shared" ref="I22:I24" si="38">G22/H22-1</f>
        <v>0.27282844242628057</v>
      </c>
      <c r="J22" s="104"/>
      <c r="K22" s="100">
        <v>1917.9459974529029</v>
      </c>
      <c r="L22" s="100">
        <v>1638.0484574227396</v>
      </c>
      <c r="M22" s="100">
        <v>2110.9026282759792</v>
      </c>
      <c r="N22" s="100">
        <f>N8</f>
        <v>2371.3465779136463</v>
      </c>
      <c r="O22" s="100">
        <f>O8</f>
        <v>3018.3173712187172</v>
      </c>
      <c r="P22" s="104"/>
      <c r="Q22" s="100">
        <f t="shared" ref="Q22:R22" si="39">Q8</f>
        <v>544.11992599921098</v>
      </c>
      <c r="R22" s="100">
        <f t="shared" si="39"/>
        <v>598.16458956922997</v>
      </c>
      <c r="S22" s="100">
        <f>S8</f>
        <v>591.40485892569518</v>
      </c>
      <c r="T22" s="100">
        <f t="shared" ref="T22:Y22" si="40">T8</f>
        <v>637.65720341950919</v>
      </c>
      <c r="U22" s="100">
        <f t="shared" si="40"/>
        <v>637.04998113554939</v>
      </c>
      <c r="V22" s="100">
        <f t="shared" si="40"/>
        <v>733.05818420320975</v>
      </c>
      <c r="W22" s="100">
        <f t="shared" si="40"/>
        <v>788.09883881769815</v>
      </c>
      <c r="X22" s="100">
        <f t="shared" ref="X22" si="41">X8</f>
        <v>860.110367062259</v>
      </c>
      <c r="Y22" s="100">
        <f t="shared" si="40"/>
        <v>937.95340885545113</v>
      </c>
      <c r="AA22" s="126"/>
    </row>
    <row r="23" spans="1:27" x14ac:dyDescent="0.25">
      <c r="A23" s="89" t="s">
        <v>199</v>
      </c>
      <c r="B23" s="100">
        <f t="shared" si="33"/>
        <v>482.06833503655247</v>
      </c>
      <c r="C23" s="100">
        <f>X23</f>
        <v>519.10014040287081</v>
      </c>
      <c r="D23" s="94">
        <f t="shared" si="34"/>
        <v>-7.1338461472150949E-2</v>
      </c>
      <c r="E23" s="100">
        <f>U23</f>
        <v>532.70288361722032</v>
      </c>
      <c r="F23" s="94">
        <f t="shared" si="35"/>
        <v>-9.505213907768495E-2</v>
      </c>
      <c r="G23" s="100">
        <f t="shared" si="36"/>
        <v>2058.7682263285683</v>
      </c>
      <c r="H23" s="100">
        <f t="shared" si="37"/>
        <v>1505.4618920423975</v>
      </c>
      <c r="I23" s="94">
        <f t="shared" si="38"/>
        <v>0.36753260724223513</v>
      </c>
      <c r="J23" s="104"/>
      <c r="K23" s="100">
        <v>631.23024656310395</v>
      </c>
      <c r="L23" s="100">
        <v>883.04363664266305</v>
      </c>
      <c r="M23" s="100">
        <v>1079.919501040742</v>
      </c>
      <c r="N23" s="100">
        <f>N13+N15+N16+N18</f>
        <v>1505.4618920423975</v>
      </c>
      <c r="O23" s="100">
        <f>O13+O15+O16+O18</f>
        <v>2058.7682263285683</v>
      </c>
      <c r="P23" s="104"/>
      <c r="Q23" s="100">
        <f t="shared" ref="Q23:R23" si="42">Q13+Q15+Q16+Q18</f>
        <v>280.31797515607218</v>
      </c>
      <c r="R23" s="100">
        <f t="shared" si="42"/>
        <v>345.16690780444628</v>
      </c>
      <c r="S23" s="100">
        <f>S13+S15+S16+S18</f>
        <v>392.73566027569598</v>
      </c>
      <c r="T23" s="100">
        <f t="shared" ref="T23:Y23" si="43">T13+T15+T16+T18</f>
        <v>487.24134880618334</v>
      </c>
      <c r="U23" s="100">
        <f t="shared" si="43"/>
        <v>532.70288361722032</v>
      </c>
      <c r="V23" s="100">
        <f t="shared" si="43"/>
        <v>476.64016345430196</v>
      </c>
      <c r="W23" s="100">
        <f t="shared" si="43"/>
        <v>530.3250388541752</v>
      </c>
      <c r="X23" s="100">
        <f t="shared" ref="X23" si="44">X13+X15+X16+X18</f>
        <v>519.10014040287081</v>
      </c>
      <c r="Y23" s="100">
        <f t="shared" si="43"/>
        <v>482.06833503655247</v>
      </c>
      <c r="AA23" s="126"/>
    </row>
    <row r="24" spans="1:27" x14ac:dyDescent="0.25">
      <c r="A24" s="80" t="s">
        <v>89</v>
      </c>
      <c r="B24" s="117">
        <f t="shared" si="33"/>
        <v>1420.0217438920035</v>
      </c>
      <c r="C24" s="117">
        <f>X24</f>
        <v>1379.2105074651299</v>
      </c>
      <c r="D24" s="118">
        <f t="shared" si="34"/>
        <v>2.9590288216322591E-2</v>
      </c>
      <c r="E24" s="117">
        <f>U24</f>
        <v>1169.7528647527697</v>
      </c>
      <c r="F24" s="118">
        <f t="shared" si="35"/>
        <v>0.21395021690511418</v>
      </c>
      <c r="G24" s="117">
        <f t="shared" si="36"/>
        <v>5077.0855975472859</v>
      </c>
      <c r="H24" s="117">
        <f t="shared" si="37"/>
        <v>3876.8084699560441</v>
      </c>
      <c r="I24" s="118">
        <f t="shared" si="38"/>
        <v>0.30960444316323188</v>
      </c>
      <c r="J24" s="104"/>
      <c r="K24" s="117">
        <v>2549.1762440160069</v>
      </c>
      <c r="L24" s="117">
        <v>2521.0920940654028</v>
      </c>
      <c r="M24" s="117">
        <v>3190.8221293167212</v>
      </c>
      <c r="N24" s="117">
        <f>SUM(N22:N23)</f>
        <v>3876.8084699560441</v>
      </c>
      <c r="O24" s="117">
        <f>SUM(O22:O23)</f>
        <v>5077.0855975472859</v>
      </c>
      <c r="P24" s="104"/>
      <c r="Q24" s="117">
        <f t="shared" ref="Q24:R24" si="45">SUM(Q22:Q23)</f>
        <v>824.43790115528316</v>
      </c>
      <c r="R24" s="117">
        <f t="shared" si="45"/>
        <v>943.33149737367626</v>
      </c>
      <c r="S24" s="117">
        <f>SUM(S22:S23)</f>
        <v>984.14051920139116</v>
      </c>
      <c r="T24" s="117">
        <f t="shared" ref="T24:Y24" si="46">SUM(T22:T23)</f>
        <v>1124.8985522256926</v>
      </c>
      <c r="U24" s="117">
        <f t="shared" si="46"/>
        <v>1169.7528647527697</v>
      </c>
      <c r="V24" s="117">
        <f t="shared" si="46"/>
        <v>1209.6983476575117</v>
      </c>
      <c r="W24" s="117">
        <f t="shared" si="46"/>
        <v>1318.4238776718735</v>
      </c>
      <c r="X24" s="117">
        <f t="shared" ref="X24" si="47">SUM(X22:X23)</f>
        <v>1379.2105074651299</v>
      </c>
      <c r="Y24" s="117">
        <f t="shared" si="46"/>
        <v>1420.0217438920035</v>
      </c>
      <c r="AA24" s="126"/>
    </row>
    <row r="25" spans="1:27" x14ac:dyDescent="0.25"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32"/>
      <c r="O25" s="132"/>
      <c r="P25" s="104"/>
      <c r="Q25" s="104"/>
      <c r="R25" s="104"/>
      <c r="S25" s="104"/>
      <c r="T25" s="104"/>
      <c r="U25" s="104"/>
      <c r="V25" s="104"/>
      <c r="W25" s="104"/>
      <c r="X25" s="104"/>
      <c r="Y25" s="137"/>
      <c r="AA25" s="127"/>
    </row>
    <row r="26" spans="1:27" x14ac:dyDescent="0.25">
      <c r="A26" s="70" t="s">
        <v>82</v>
      </c>
      <c r="B26" s="107">
        <f t="shared" ref="B26:B28" si="48">Y26</f>
        <v>-392.46868146279104</v>
      </c>
      <c r="C26" s="107">
        <f>X26</f>
        <v>-378.23808989800006</v>
      </c>
      <c r="D26" s="149">
        <f t="shared" ref="D26:D28" si="49">B26/C26-1</f>
        <v>3.7623369895476655E-2</v>
      </c>
      <c r="E26" s="107">
        <f>U26</f>
        <v>-315.2240530360001</v>
      </c>
      <c r="F26" s="149">
        <f t="shared" ref="F26:F28" si="50">B26/E26-1</f>
        <v>0.24504674590288711</v>
      </c>
      <c r="G26" s="107">
        <f t="shared" ref="G26:G28" si="51">O26</f>
        <v>-1359.8527511910002</v>
      </c>
      <c r="H26" s="107">
        <f t="shared" ref="H26:H28" si="52">N26</f>
        <v>-952.41789173267648</v>
      </c>
      <c r="I26" s="149">
        <f t="shared" ref="I26:I28" si="53">G26/H26-1</f>
        <v>0.42779001003131301</v>
      </c>
      <c r="J26" s="104"/>
      <c r="K26" s="107">
        <v>-714.34381410970343</v>
      </c>
      <c r="L26" s="107">
        <v>-766.48923596899999</v>
      </c>
      <c r="M26" s="107">
        <v>-736.24856363099991</v>
      </c>
      <c r="N26" s="107">
        <v>-952.41789173267648</v>
      </c>
      <c r="O26" s="107">
        <v>-1359.8527511910002</v>
      </c>
      <c r="P26" s="104"/>
      <c r="Q26" s="107">
        <v>-201.02413390700002</v>
      </c>
      <c r="R26" s="107">
        <v>-231.65072330499999</v>
      </c>
      <c r="S26" s="107">
        <v>-247.07258553621509</v>
      </c>
      <c r="T26" s="107">
        <v>-272.53672848046148</v>
      </c>
      <c r="U26" s="107">
        <v>-315.2240530360001</v>
      </c>
      <c r="V26" s="107">
        <v>-331.94344173600007</v>
      </c>
      <c r="W26" s="107">
        <v>-343.19967864200009</v>
      </c>
      <c r="X26" s="107">
        <v>-378.23808989800006</v>
      </c>
      <c r="Y26" s="107">
        <v>-392.46868146279104</v>
      </c>
    </row>
    <row r="27" spans="1:27" x14ac:dyDescent="0.25">
      <c r="A27" s="70" t="s">
        <v>69</v>
      </c>
      <c r="B27" s="107">
        <f t="shared" si="48"/>
        <v>-240.70819609096264</v>
      </c>
      <c r="C27" s="107">
        <f>X27</f>
        <v>-234.8975322425668</v>
      </c>
      <c r="D27" s="108">
        <f t="shared" si="49"/>
        <v>2.4737015297357168E-2</v>
      </c>
      <c r="E27" s="107">
        <f>U27</f>
        <v>-199.77345329633079</v>
      </c>
      <c r="F27" s="108">
        <f t="shared" si="50"/>
        <v>0.20490581766092797</v>
      </c>
      <c r="G27" s="107">
        <f t="shared" si="51"/>
        <v>-885.84306211944704</v>
      </c>
      <c r="H27" s="107">
        <f t="shared" si="52"/>
        <v>-639.38735819582416</v>
      </c>
      <c r="I27" s="151">
        <f t="shared" si="53"/>
        <v>0.38545601623881542</v>
      </c>
      <c r="J27" s="104"/>
      <c r="K27" s="107">
        <v>-452.29275019353736</v>
      </c>
      <c r="L27" s="107">
        <v>-501.25412750893099</v>
      </c>
      <c r="M27" s="107">
        <v>-452.761970385518</v>
      </c>
      <c r="N27" s="107">
        <v>-639.38735819582416</v>
      </c>
      <c r="O27" s="107">
        <v>-885.84306211944704</v>
      </c>
      <c r="P27" s="104"/>
      <c r="Q27" s="107">
        <v>-114.09019678567279</v>
      </c>
      <c r="R27" s="107">
        <v>-155.92727864704949</v>
      </c>
      <c r="S27" s="107">
        <v>-173.58001106026134</v>
      </c>
      <c r="T27" s="107">
        <v>-195.92359220684068</v>
      </c>
      <c r="U27" s="107">
        <v>-199.77345329633079</v>
      </c>
      <c r="V27" s="107">
        <v>-218.87355875717208</v>
      </c>
      <c r="W27" s="107">
        <v>-223.54600570237756</v>
      </c>
      <c r="X27" s="107">
        <v>-234.8975322425668</v>
      </c>
      <c r="Y27" s="107">
        <v>-240.70819609096264</v>
      </c>
    </row>
    <row r="28" spans="1:27" x14ac:dyDescent="0.25">
      <c r="A28" s="110" t="s">
        <v>83</v>
      </c>
      <c r="B28" s="119">
        <f t="shared" si="48"/>
        <v>-633.17687755375368</v>
      </c>
      <c r="C28" s="119">
        <f>X28</f>
        <v>-613.13562214056685</v>
      </c>
      <c r="D28" s="150">
        <f t="shared" si="49"/>
        <v>3.2686496575128343E-2</v>
      </c>
      <c r="E28" s="119">
        <f>U28</f>
        <v>-514.99750633233089</v>
      </c>
      <c r="F28" s="150">
        <f t="shared" si="50"/>
        <v>0.22947561836379249</v>
      </c>
      <c r="G28" s="119">
        <f t="shared" si="51"/>
        <v>-2245.6958133104472</v>
      </c>
      <c r="H28" s="119">
        <f t="shared" si="52"/>
        <v>-1591.8052499285006</v>
      </c>
      <c r="I28" s="150">
        <f t="shared" si="53"/>
        <v>0.41078553008373198</v>
      </c>
      <c r="J28" s="104"/>
      <c r="K28" s="119">
        <v>-1166.6365643032409</v>
      </c>
      <c r="L28" s="119">
        <v>-1267.7433634779309</v>
      </c>
      <c r="M28" s="119">
        <v>-1189.0105340165178</v>
      </c>
      <c r="N28" s="119">
        <v>-1591.8052499285006</v>
      </c>
      <c r="O28" s="119">
        <v>-2245.6958133104472</v>
      </c>
      <c r="P28" s="104"/>
      <c r="Q28" s="119">
        <f>Q26+Q27</f>
        <v>-315.11433069267281</v>
      </c>
      <c r="R28" s="119">
        <f t="shared" ref="R28:Y28" si="54">R26+R27</f>
        <v>-387.57800195204948</v>
      </c>
      <c r="S28" s="119">
        <f t="shared" si="54"/>
        <v>-420.65259659647643</v>
      </c>
      <c r="T28" s="119">
        <f t="shared" si="54"/>
        <v>-468.46032068730216</v>
      </c>
      <c r="U28" s="119">
        <f t="shared" si="54"/>
        <v>-514.99750633233089</v>
      </c>
      <c r="V28" s="119">
        <f t="shared" si="54"/>
        <v>-550.81700049317215</v>
      </c>
      <c r="W28" s="119">
        <f t="shared" si="54"/>
        <v>-566.74568434437765</v>
      </c>
      <c r="X28" s="119">
        <f t="shared" ref="X28" si="55">X26+X27</f>
        <v>-613.13562214056685</v>
      </c>
      <c r="Y28" s="119">
        <f t="shared" si="54"/>
        <v>-633.17687755375368</v>
      </c>
    </row>
    <row r="29" spans="1:27" x14ac:dyDescent="0.25"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</row>
    <row r="30" spans="1:27" x14ac:dyDescent="0.25">
      <c r="A30" s="109" t="s">
        <v>84</v>
      </c>
      <c r="B30" s="105">
        <f t="shared" ref="B30:B43" si="56">Y30</f>
        <v>786.84486633824986</v>
      </c>
      <c r="C30" s="105">
        <f t="shared" ref="C30:C43" si="57">X30</f>
        <v>766.07488532456307</v>
      </c>
      <c r="D30" s="106">
        <f t="shared" ref="D30:D43" si="58">B30/C30-1</f>
        <v>2.7112207189623705E-2</v>
      </c>
      <c r="E30" s="105">
        <f t="shared" ref="E30:E43" si="59">U30</f>
        <v>654.75535842043882</v>
      </c>
      <c r="F30" s="106">
        <f t="shared" ref="F30:F43" si="60">B30/E30-1</f>
        <v>0.20173871999531201</v>
      </c>
      <c r="G30" s="105">
        <f t="shared" ref="G30:G43" si="61">O30</f>
        <v>2831.3897842368388</v>
      </c>
      <c r="H30" s="105">
        <f t="shared" ref="H30:H43" si="62">N30</f>
        <v>2285.0032200275436</v>
      </c>
      <c r="I30" s="106">
        <f t="shared" ref="I30:I43" si="63">G30/H30-1</f>
        <v>0.23911850951470814</v>
      </c>
      <c r="J30" s="104"/>
      <c r="K30" s="105">
        <v>1382.539679712766</v>
      </c>
      <c r="L30" s="105">
        <v>1253.3487305874719</v>
      </c>
      <c r="M30" s="105">
        <v>2001.8115953002034</v>
      </c>
      <c r="N30" s="105">
        <f>N24+N28</f>
        <v>2285.0032200275436</v>
      </c>
      <c r="O30" s="105">
        <f>O24+O28</f>
        <v>2831.3897842368388</v>
      </c>
      <c r="P30" s="104"/>
      <c r="Q30" s="105">
        <f t="shared" ref="Q30:Y30" si="64">Q24+Q28</f>
        <v>509.32357046261035</v>
      </c>
      <c r="R30" s="105">
        <f t="shared" si="64"/>
        <v>555.75349542162678</v>
      </c>
      <c r="S30" s="105">
        <f t="shared" si="64"/>
        <v>563.48792260491473</v>
      </c>
      <c r="T30" s="105">
        <f t="shared" si="64"/>
        <v>656.43823153839048</v>
      </c>
      <c r="U30" s="105">
        <f t="shared" si="64"/>
        <v>654.75535842043882</v>
      </c>
      <c r="V30" s="105">
        <f t="shared" si="64"/>
        <v>658.88134716433956</v>
      </c>
      <c r="W30" s="105">
        <f t="shared" si="64"/>
        <v>751.67819332749582</v>
      </c>
      <c r="X30" s="105">
        <f t="shared" ref="X30" si="65">X24+X28</f>
        <v>766.07488532456307</v>
      </c>
      <c r="Y30" s="105">
        <f t="shared" si="64"/>
        <v>786.84486633824986</v>
      </c>
      <c r="AA30" s="126"/>
    </row>
    <row r="31" spans="1:27" x14ac:dyDescent="0.25">
      <c r="A31" s="70" t="s">
        <v>90</v>
      </c>
      <c r="B31" s="107">
        <f t="shared" si="56"/>
        <v>-190.10945759561955</v>
      </c>
      <c r="C31" s="107">
        <f t="shared" si="57"/>
        <v>-208.26220035821285</v>
      </c>
      <c r="D31" s="121">
        <f t="shared" si="58"/>
        <v>-8.7162926020038278E-2</v>
      </c>
      <c r="E31" s="107">
        <f t="shared" si="59"/>
        <v>-248.70457756800005</v>
      </c>
      <c r="F31" s="121">
        <f t="shared" si="60"/>
        <v>-0.23560129268774554</v>
      </c>
      <c r="G31" s="107">
        <f t="shared" si="61"/>
        <v>-866.13389733660324</v>
      </c>
      <c r="H31" s="107">
        <f t="shared" si="62"/>
        <v>-904.81442329016681</v>
      </c>
      <c r="I31" s="121">
        <f t="shared" si="63"/>
        <v>-4.2749678782650236E-2</v>
      </c>
      <c r="J31" s="104"/>
      <c r="K31" s="107">
        <v>-369.32281506870373</v>
      </c>
      <c r="L31" s="107">
        <v>-466.20420178437331</v>
      </c>
      <c r="M31" s="107">
        <v>-1168.6323392945628</v>
      </c>
      <c r="N31" s="107">
        <v>-904.81442329016681</v>
      </c>
      <c r="O31" s="107">
        <v>-866.13389733660324</v>
      </c>
      <c r="P31" s="104"/>
      <c r="Q31" s="107">
        <v>-166.99778680388496</v>
      </c>
      <c r="R31" s="107">
        <v>-210.18318243493519</v>
      </c>
      <c r="S31" s="107">
        <v>-255.88476523449407</v>
      </c>
      <c r="T31" s="107">
        <v>-271.74868881685251</v>
      </c>
      <c r="U31" s="107">
        <v>-248.70457756800005</v>
      </c>
      <c r="V31" s="107">
        <v>-196.01743169079475</v>
      </c>
      <c r="W31" s="107">
        <v>-213.14968771959565</v>
      </c>
      <c r="X31" s="107">
        <v>-208.26220035821285</v>
      </c>
      <c r="Y31" s="107">
        <v>-190.10945759561955</v>
      </c>
    </row>
    <row r="32" spans="1:27" x14ac:dyDescent="0.25">
      <c r="A32" s="80" t="s">
        <v>91</v>
      </c>
      <c r="B32" s="117">
        <f t="shared" si="56"/>
        <v>596.73540874263028</v>
      </c>
      <c r="C32" s="117">
        <f t="shared" si="57"/>
        <v>557.81268496635016</v>
      </c>
      <c r="D32" s="118">
        <f t="shared" si="58"/>
        <v>6.9777408842231825E-2</v>
      </c>
      <c r="E32" s="117">
        <f t="shared" si="59"/>
        <v>406.05078085243878</v>
      </c>
      <c r="F32" s="118">
        <f t="shared" si="60"/>
        <v>0.46960783449271926</v>
      </c>
      <c r="G32" s="117">
        <f t="shared" si="61"/>
        <v>1965.2558869002355</v>
      </c>
      <c r="H32" s="117">
        <f t="shared" si="62"/>
        <v>1380.1887967373768</v>
      </c>
      <c r="I32" s="118">
        <f t="shared" si="63"/>
        <v>0.42390366560422499</v>
      </c>
      <c r="J32" s="104"/>
      <c r="K32" s="117">
        <v>1013.2168646440623</v>
      </c>
      <c r="L32" s="117">
        <v>787.14452880309864</v>
      </c>
      <c r="M32" s="117">
        <v>833.17925600564058</v>
      </c>
      <c r="N32" s="117">
        <f>N30+N31</f>
        <v>1380.1887967373768</v>
      </c>
      <c r="O32" s="117">
        <f>O30+O31</f>
        <v>1965.2558869002355</v>
      </c>
      <c r="P32" s="104"/>
      <c r="Q32" s="117">
        <f t="shared" ref="Q32:Y32" si="66">Q30+Q31</f>
        <v>342.32578365872541</v>
      </c>
      <c r="R32" s="117">
        <f t="shared" si="66"/>
        <v>345.57031298669159</v>
      </c>
      <c r="S32" s="117">
        <f t="shared" si="66"/>
        <v>307.60315737042066</v>
      </c>
      <c r="T32" s="117">
        <f t="shared" si="66"/>
        <v>384.68954272153798</v>
      </c>
      <c r="U32" s="117">
        <f t="shared" si="66"/>
        <v>406.05078085243878</v>
      </c>
      <c r="V32" s="117">
        <f t="shared" si="66"/>
        <v>462.86391547354481</v>
      </c>
      <c r="W32" s="117">
        <f t="shared" si="66"/>
        <v>538.52850560790012</v>
      </c>
      <c r="X32" s="117">
        <f t="shared" ref="X32" si="67">X30+X31</f>
        <v>557.81268496635016</v>
      </c>
      <c r="Y32" s="117">
        <f t="shared" si="66"/>
        <v>596.73540874263028</v>
      </c>
    </row>
    <row r="33" spans="1:28" x14ac:dyDescent="0.25">
      <c r="A33" s="70" t="s">
        <v>88</v>
      </c>
      <c r="B33" s="107">
        <f t="shared" si="56"/>
        <v>21.634505748847861</v>
      </c>
      <c r="C33" s="107">
        <f t="shared" si="57"/>
        <v>36.206297414715081</v>
      </c>
      <c r="D33" s="92">
        <f t="shared" si="58"/>
        <v>-0.40246566775272929</v>
      </c>
      <c r="E33" s="107">
        <f t="shared" si="59"/>
        <v>27.857721244</v>
      </c>
      <c r="F33" s="92">
        <f t="shared" si="60"/>
        <v>-0.22339284109580559</v>
      </c>
      <c r="G33" s="107">
        <f t="shared" si="61"/>
        <v>147.25306276385459</v>
      </c>
      <c r="H33" s="107">
        <f t="shared" si="62"/>
        <v>155.773224107</v>
      </c>
      <c r="I33" s="92">
        <f t="shared" si="63"/>
        <v>-5.469592988133154E-2</v>
      </c>
      <c r="J33" s="104"/>
      <c r="K33" s="107">
        <v>12.094363919420633</v>
      </c>
      <c r="L33" s="107">
        <v>-61.960210793999991</v>
      </c>
      <c r="M33" s="107">
        <v>171.604982213</v>
      </c>
      <c r="N33" s="107">
        <v>155.773224107</v>
      </c>
      <c r="O33" s="107">
        <v>147.25306276385459</v>
      </c>
      <c r="P33" s="104"/>
      <c r="Q33" s="107">
        <v>8.1771634240000015</v>
      </c>
      <c r="R33" s="107">
        <v>25.977335192404261</v>
      </c>
      <c r="S33" s="107">
        <v>86.698015448595726</v>
      </c>
      <c r="T33" s="107">
        <v>34.920710042000024</v>
      </c>
      <c r="U33" s="107">
        <v>27.857721244</v>
      </c>
      <c r="V33" s="107">
        <v>66.570863995559677</v>
      </c>
      <c r="W33" s="107">
        <v>16.618180109579825</v>
      </c>
      <c r="X33" s="107">
        <v>36.206297414715081</v>
      </c>
      <c r="Y33" s="107">
        <v>21.634505748847861</v>
      </c>
    </row>
    <row r="34" spans="1:28" x14ac:dyDescent="0.25">
      <c r="A34" s="109" t="s">
        <v>160</v>
      </c>
      <c r="B34" s="105">
        <f t="shared" si="56"/>
        <v>618.3699144914782</v>
      </c>
      <c r="C34" s="105">
        <f t="shared" si="57"/>
        <v>594.01898238106526</v>
      </c>
      <c r="D34" s="106">
        <f t="shared" si="58"/>
        <v>4.0993525177940748E-2</v>
      </c>
      <c r="E34" s="105">
        <f t="shared" si="59"/>
        <v>433.90850209643878</v>
      </c>
      <c r="F34" s="106">
        <f t="shared" si="60"/>
        <v>0.42511592076165816</v>
      </c>
      <c r="G34" s="105">
        <f t="shared" si="61"/>
        <v>2112.5089496640903</v>
      </c>
      <c r="H34" s="105">
        <f t="shared" si="62"/>
        <v>1535.9620208443769</v>
      </c>
      <c r="I34" s="106">
        <f t="shared" si="63"/>
        <v>0.3753653547388911</v>
      </c>
      <c r="J34" s="104"/>
      <c r="K34" s="105">
        <v>1025.3112285634829</v>
      </c>
      <c r="L34" s="105">
        <v>725.18431800909866</v>
      </c>
      <c r="M34" s="105">
        <v>1004.7842382186406</v>
      </c>
      <c r="N34" s="105">
        <f>N32+N33</f>
        <v>1535.9620208443769</v>
      </c>
      <c r="O34" s="105">
        <f>O32+O33</f>
        <v>2112.5089496640903</v>
      </c>
      <c r="P34" s="104"/>
      <c r="Q34" s="105">
        <f>Q32+Q33</f>
        <v>350.50294708272543</v>
      </c>
      <c r="R34" s="105">
        <f t="shared" ref="R34:Y34" si="68">R32+R33</f>
        <v>371.54764817909586</v>
      </c>
      <c r="S34" s="105">
        <f t="shared" si="68"/>
        <v>394.30117281901641</v>
      </c>
      <c r="T34" s="105">
        <f t="shared" si="68"/>
        <v>419.61025276353803</v>
      </c>
      <c r="U34" s="105">
        <f t="shared" si="68"/>
        <v>433.90850209643878</v>
      </c>
      <c r="V34" s="105">
        <f t="shared" si="68"/>
        <v>529.43477946910446</v>
      </c>
      <c r="W34" s="105">
        <f t="shared" si="68"/>
        <v>555.14668571747995</v>
      </c>
      <c r="X34" s="105">
        <f t="shared" ref="X34" si="69">X32+X33</f>
        <v>594.01898238106526</v>
      </c>
      <c r="Y34" s="105">
        <f t="shared" si="68"/>
        <v>618.3699144914782</v>
      </c>
      <c r="AA34" s="126"/>
    </row>
    <row r="35" spans="1:28" x14ac:dyDescent="0.25">
      <c r="A35" s="70" t="s">
        <v>92</v>
      </c>
      <c r="B35" s="90">
        <f t="shared" si="56"/>
        <v>0</v>
      </c>
      <c r="C35" s="90">
        <f t="shared" si="57"/>
        <v>0</v>
      </c>
      <c r="D35" s="92"/>
      <c r="E35" s="90">
        <f t="shared" si="59"/>
        <v>0</v>
      </c>
      <c r="F35" s="92"/>
      <c r="G35" s="90">
        <f t="shared" si="61"/>
        <v>0</v>
      </c>
      <c r="H35" s="90">
        <f t="shared" si="62"/>
        <v>0</v>
      </c>
      <c r="I35" s="92"/>
      <c r="J35" s="104"/>
      <c r="K35" s="90">
        <v>104.61216197500001</v>
      </c>
      <c r="L35" s="90">
        <v>-2.1275326332449912E-5</v>
      </c>
      <c r="M35" s="90">
        <v>0</v>
      </c>
      <c r="N35" s="90">
        <v>0</v>
      </c>
      <c r="O35" s="90">
        <v>0</v>
      </c>
      <c r="P35" s="104"/>
      <c r="Q35" s="90">
        <v>0</v>
      </c>
      <c r="R35" s="90">
        <v>0</v>
      </c>
      <c r="S35" s="90">
        <v>0</v>
      </c>
      <c r="T35" s="90">
        <v>0</v>
      </c>
      <c r="U35" s="90">
        <v>0</v>
      </c>
      <c r="V35" s="90">
        <v>0</v>
      </c>
      <c r="W35" s="90">
        <v>0</v>
      </c>
      <c r="X35" s="90">
        <v>0</v>
      </c>
      <c r="Y35" s="90">
        <v>0</v>
      </c>
    </row>
    <row r="36" spans="1:28" x14ac:dyDescent="0.25">
      <c r="A36" s="109" t="s">
        <v>159</v>
      </c>
      <c r="B36" s="105">
        <f t="shared" si="56"/>
        <v>618.3699144914782</v>
      </c>
      <c r="C36" s="105">
        <f t="shared" si="57"/>
        <v>594.01898238106526</v>
      </c>
      <c r="D36" s="106">
        <f t="shared" si="58"/>
        <v>4.0993525177940748E-2</v>
      </c>
      <c r="E36" s="105">
        <f t="shared" si="59"/>
        <v>433.90850209643878</v>
      </c>
      <c r="F36" s="106">
        <f t="shared" si="60"/>
        <v>0.42511592076165816</v>
      </c>
      <c r="G36" s="105">
        <f t="shared" si="61"/>
        <v>2112.5089496640903</v>
      </c>
      <c r="H36" s="105">
        <f t="shared" si="62"/>
        <v>1535.9620208443769</v>
      </c>
      <c r="I36" s="106">
        <f t="shared" si="63"/>
        <v>0.3753653547388911</v>
      </c>
      <c r="J36" s="104"/>
      <c r="K36" s="105">
        <v>1129.9233905384829</v>
      </c>
      <c r="L36" s="105">
        <v>725.18429673377238</v>
      </c>
      <c r="M36" s="105">
        <v>1004.7842382186406</v>
      </c>
      <c r="N36" s="105">
        <f>N34+N35</f>
        <v>1535.9620208443769</v>
      </c>
      <c r="O36" s="105">
        <f>O34+O35</f>
        <v>2112.5089496640903</v>
      </c>
      <c r="P36" s="104"/>
      <c r="Q36" s="105">
        <f>Q34+Q35</f>
        <v>350.50294708272543</v>
      </c>
      <c r="R36" s="105">
        <f t="shared" ref="R36:Y36" si="70">R34+R35</f>
        <v>371.54764817909586</v>
      </c>
      <c r="S36" s="105">
        <f t="shared" si="70"/>
        <v>394.30117281901641</v>
      </c>
      <c r="T36" s="105">
        <f t="shared" si="70"/>
        <v>419.61025276353803</v>
      </c>
      <c r="U36" s="105">
        <f t="shared" si="70"/>
        <v>433.90850209643878</v>
      </c>
      <c r="V36" s="105">
        <f t="shared" si="70"/>
        <v>529.43477946910446</v>
      </c>
      <c r="W36" s="105">
        <f t="shared" si="70"/>
        <v>555.14668571747995</v>
      </c>
      <c r="X36" s="105">
        <f t="shared" ref="X36" si="71">X34+X35</f>
        <v>594.01898238106526</v>
      </c>
      <c r="Y36" s="105">
        <f t="shared" si="70"/>
        <v>618.3699144914782</v>
      </c>
    </row>
    <row r="37" spans="1:28" x14ac:dyDescent="0.25">
      <c r="A37" s="70" t="s">
        <v>85</v>
      </c>
      <c r="B37" s="107">
        <f t="shared" si="56"/>
        <v>-145.50717483810288</v>
      </c>
      <c r="C37" s="107">
        <f t="shared" si="57"/>
        <v>-136.46038383499339</v>
      </c>
      <c r="D37" s="121">
        <f t="shared" si="58"/>
        <v>6.6296098170504747E-2</v>
      </c>
      <c r="E37" s="107">
        <f t="shared" si="59"/>
        <v>-104.19089077425423</v>
      </c>
      <c r="F37" s="121">
        <f t="shared" si="60"/>
        <v>0.39654411011195601</v>
      </c>
      <c r="G37" s="107">
        <f t="shared" si="61"/>
        <v>-504.96618102411162</v>
      </c>
      <c r="H37" s="107">
        <f t="shared" si="62"/>
        <v>-347.72000613220951</v>
      </c>
      <c r="I37" s="121">
        <f t="shared" si="63"/>
        <v>0.4522206721465265</v>
      </c>
      <c r="J37" s="104"/>
      <c r="K37" s="107">
        <v>-334.12886202022906</v>
      </c>
      <c r="L37" s="107">
        <v>-221.71150864597848</v>
      </c>
      <c r="M37" s="107">
        <v>-243.97443220555994</v>
      </c>
      <c r="N37" s="107">
        <v>-347.72000613220951</v>
      </c>
      <c r="O37" s="107">
        <v>-504.96618102411162</v>
      </c>
      <c r="P37" s="104"/>
      <c r="Q37" s="107">
        <v>-84.679674914972864</v>
      </c>
      <c r="R37" s="107">
        <v>-79.977135464611877</v>
      </c>
      <c r="S37" s="107">
        <v>-84.415407902280705</v>
      </c>
      <c r="T37" s="107">
        <v>-98.647787850344059</v>
      </c>
      <c r="U37" s="107">
        <v>-104.19089077425423</v>
      </c>
      <c r="V37" s="107">
        <v>-132.36733862356243</v>
      </c>
      <c r="W37" s="107">
        <v>-131.94756779130157</v>
      </c>
      <c r="X37" s="107">
        <v>-136.46038383499339</v>
      </c>
      <c r="Y37" s="107">
        <v>-145.50717483810288</v>
      </c>
    </row>
    <row r="38" spans="1:28" x14ac:dyDescent="0.25">
      <c r="A38" s="80" t="s">
        <v>150</v>
      </c>
      <c r="B38" s="117">
        <f t="shared" si="56"/>
        <v>472.86273965337534</v>
      </c>
      <c r="C38" s="117">
        <f t="shared" si="57"/>
        <v>457.55859854607183</v>
      </c>
      <c r="D38" s="118">
        <f t="shared" si="58"/>
        <v>3.3447390467436611E-2</v>
      </c>
      <c r="E38" s="117">
        <f t="shared" si="59"/>
        <v>329.71761132218455</v>
      </c>
      <c r="F38" s="118">
        <f t="shared" si="60"/>
        <v>0.43414462381057373</v>
      </c>
      <c r="G38" s="117">
        <f t="shared" si="61"/>
        <v>1607.5427686399787</v>
      </c>
      <c r="H38" s="117">
        <f t="shared" si="62"/>
        <v>1188.2420147121675</v>
      </c>
      <c r="I38" s="118">
        <f t="shared" si="63"/>
        <v>0.35287487627626102</v>
      </c>
      <c r="J38" s="104"/>
      <c r="K38" s="117">
        <v>795.79452851825386</v>
      </c>
      <c r="L38" s="117">
        <v>503.4727880877939</v>
      </c>
      <c r="M38" s="117">
        <v>760.80980601308056</v>
      </c>
      <c r="N38" s="117">
        <f>N36+N37</f>
        <v>1188.2420147121675</v>
      </c>
      <c r="O38" s="117">
        <f>O36+O37</f>
        <v>1607.5427686399787</v>
      </c>
      <c r="P38" s="104"/>
      <c r="Q38" s="117">
        <f t="shared" ref="Q38:Y38" si="72">Q36+Q37</f>
        <v>265.82327216775258</v>
      </c>
      <c r="R38" s="117">
        <f t="shared" si="72"/>
        <v>291.57051271448398</v>
      </c>
      <c r="S38" s="117">
        <f t="shared" si="72"/>
        <v>309.8857649167357</v>
      </c>
      <c r="T38" s="117">
        <f t="shared" si="72"/>
        <v>320.96246491319397</v>
      </c>
      <c r="U38" s="117">
        <f t="shared" si="72"/>
        <v>329.71761132218455</v>
      </c>
      <c r="V38" s="117">
        <f t="shared" si="72"/>
        <v>397.06744084554202</v>
      </c>
      <c r="W38" s="117">
        <f t="shared" si="72"/>
        <v>423.19911792617836</v>
      </c>
      <c r="X38" s="117">
        <f t="shared" ref="X38" si="73">X36+X37</f>
        <v>457.55859854607183</v>
      </c>
      <c r="Y38" s="117">
        <f t="shared" si="72"/>
        <v>472.86273965337534</v>
      </c>
      <c r="AA38" s="126"/>
      <c r="AB38" s="134"/>
    </row>
    <row r="39" spans="1:28" x14ac:dyDescent="0.25">
      <c r="A39" s="82" t="s">
        <v>152</v>
      </c>
      <c r="B39" s="107">
        <f t="shared" si="56"/>
        <v>-47.462006869740179</v>
      </c>
      <c r="C39" s="107">
        <f t="shared" si="57"/>
        <v>-44.806503719538803</v>
      </c>
      <c r="D39" s="121">
        <f t="shared" si="58"/>
        <v>5.9266020103313499E-2</v>
      </c>
      <c r="E39" s="107">
        <f t="shared" si="59"/>
        <v>-2.7683554763617856E-2</v>
      </c>
      <c r="F39" s="121">
        <f t="shared" si="60"/>
        <v>1713.4477027970217</v>
      </c>
      <c r="G39" s="107">
        <f t="shared" si="61"/>
        <v>-107.24974353755032</v>
      </c>
      <c r="H39" s="107">
        <f t="shared" si="62"/>
        <v>-0.35806173251250467</v>
      </c>
      <c r="I39" s="121">
        <f t="shared" si="63"/>
        <v>298.52863933541073</v>
      </c>
      <c r="J39" s="104"/>
      <c r="K39" s="107">
        <v>-1.0901012488414739</v>
      </c>
      <c r="L39" s="107">
        <v>-1.6434417133291161</v>
      </c>
      <c r="M39" s="107">
        <v>-0.69230146937373649</v>
      </c>
      <c r="N39" s="107">
        <v>-0.35806173251250467</v>
      </c>
      <c r="O39" s="107">
        <v>-107.24974353755032</v>
      </c>
      <c r="P39" s="104"/>
      <c r="Q39" s="107">
        <v>-0.10100940725545854</v>
      </c>
      <c r="R39" s="107">
        <v>-5.1048749000260463E-2</v>
      </c>
      <c r="S39" s="107">
        <v>-0.17875937941023323</v>
      </c>
      <c r="T39" s="107">
        <v>-2.7244196846552438E-2</v>
      </c>
      <c r="U39" s="107">
        <v>-2.7683554763617856E-2</v>
      </c>
      <c r="V39" s="107">
        <v>-17.510111131337169</v>
      </c>
      <c r="W39" s="107">
        <v>-44.905445131910724</v>
      </c>
      <c r="X39" s="107">
        <v>-44.806503719538803</v>
      </c>
      <c r="Y39" s="107">
        <v>-47.462006869740179</v>
      </c>
    </row>
    <row r="40" spans="1:28" x14ac:dyDescent="0.25">
      <c r="A40" s="109" t="s">
        <v>151</v>
      </c>
      <c r="B40" s="105">
        <f t="shared" si="56"/>
        <v>425.40073278363514</v>
      </c>
      <c r="C40" s="105">
        <f t="shared" si="57"/>
        <v>412.75209482653304</v>
      </c>
      <c r="D40" s="106">
        <f t="shared" si="58"/>
        <v>3.0644636612729759E-2</v>
      </c>
      <c r="E40" s="105">
        <f t="shared" si="59"/>
        <v>329.68992776742095</v>
      </c>
      <c r="F40" s="106">
        <f t="shared" si="60"/>
        <v>0.29030551726085241</v>
      </c>
      <c r="G40" s="105">
        <f t="shared" si="61"/>
        <v>1500.2930251024284</v>
      </c>
      <c r="H40" s="105">
        <f t="shared" si="62"/>
        <v>1187.8839529796551</v>
      </c>
      <c r="I40" s="106">
        <f t="shared" si="63"/>
        <v>0.2629962896115694</v>
      </c>
      <c r="J40" s="104"/>
      <c r="K40" s="105">
        <v>794.70442726941326</v>
      </c>
      <c r="L40" s="105">
        <v>501.82934637446385</v>
      </c>
      <c r="M40" s="105">
        <v>760.11750454370679</v>
      </c>
      <c r="N40" s="105">
        <f>N38+N39</f>
        <v>1187.8839529796551</v>
      </c>
      <c r="O40" s="105">
        <f>O38+O39</f>
        <v>1500.2930251024284</v>
      </c>
      <c r="P40" s="104"/>
      <c r="Q40" s="105">
        <f t="shared" ref="Q40:Y40" si="74">Q38+Q39</f>
        <v>265.72226276049713</v>
      </c>
      <c r="R40" s="105">
        <f t="shared" si="74"/>
        <v>291.51946396548374</v>
      </c>
      <c r="S40" s="105">
        <f t="shared" si="74"/>
        <v>309.70700553732547</v>
      </c>
      <c r="T40" s="105">
        <f t="shared" si="74"/>
        <v>320.93522071634743</v>
      </c>
      <c r="U40" s="105">
        <f t="shared" si="74"/>
        <v>329.68992776742095</v>
      </c>
      <c r="V40" s="105">
        <f t="shared" si="74"/>
        <v>379.55732971420485</v>
      </c>
      <c r="W40" s="105">
        <f t="shared" si="74"/>
        <v>378.29367279426765</v>
      </c>
      <c r="X40" s="105">
        <f t="shared" ref="X40" si="75">X38+X39</f>
        <v>412.75209482653304</v>
      </c>
      <c r="Y40" s="105">
        <f t="shared" si="74"/>
        <v>425.40073278363514</v>
      </c>
    </row>
    <row r="41" spans="1:28" x14ac:dyDescent="0.25">
      <c r="A41" s="70" t="s">
        <v>153</v>
      </c>
      <c r="B41" s="107">
        <f t="shared" si="56"/>
        <v>-17.855733914606397</v>
      </c>
      <c r="C41" s="107">
        <f t="shared" si="57"/>
        <v>4.9305599674746361</v>
      </c>
      <c r="D41" s="92">
        <f t="shared" si="58"/>
        <v>-4.6214413844259266</v>
      </c>
      <c r="E41" s="107">
        <f t="shared" si="59"/>
        <v>1.9251353241677056</v>
      </c>
      <c r="F41" s="92">
        <f t="shared" si="60"/>
        <v>-10.275053909431522</v>
      </c>
      <c r="G41" s="107">
        <f t="shared" si="61"/>
        <v>33.70620267350229</v>
      </c>
      <c r="H41" s="107">
        <f t="shared" si="62"/>
        <v>9.218693862576</v>
      </c>
      <c r="I41" s="92">
        <f t="shared" si="63"/>
        <v>2.6562883176254743</v>
      </c>
      <c r="J41" s="104"/>
      <c r="K41" s="107">
        <v>-10.111554425408</v>
      </c>
      <c r="L41" s="107">
        <v>-6.6602110300239978</v>
      </c>
      <c r="M41" s="107">
        <v>-24.317353908888002</v>
      </c>
      <c r="N41" s="107">
        <v>9.218693862576</v>
      </c>
      <c r="O41" s="107">
        <v>33.70620267350229</v>
      </c>
      <c r="P41" s="104"/>
      <c r="Q41" s="107">
        <v>-16.142415166038411</v>
      </c>
      <c r="R41" s="107">
        <v>-1.7572739675545215</v>
      </c>
      <c r="S41" s="107">
        <v>9.8433855780686663</v>
      </c>
      <c r="T41" s="107">
        <v>17.281218025071166</v>
      </c>
      <c r="U41" s="107">
        <v>1.9251353241677056</v>
      </c>
      <c r="V41" s="107">
        <v>25.531260363204449</v>
      </c>
      <c r="W41" s="107">
        <v>1.3192470186554992</v>
      </c>
      <c r="X41" s="107">
        <v>4.9305599674746361</v>
      </c>
      <c r="Y41" s="107">
        <v>-17.855733914606397</v>
      </c>
    </row>
    <row r="42" spans="1:28" x14ac:dyDescent="0.25">
      <c r="A42" s="80" t="s">
        <v>213</v>
      </c>
      <c r="B42" s="117">
        <f t="shared" si="56"/>
        <v>454.08591315226056</v>
      </c>
      <c r="C42" s="117">
        <f t="shared" si="57"/>
        <v>461.5474552120196</v>
      </c>
      <c r="D42" s="118">
        <f t="shared" si="58"/>
        <v>-1.6166359440399125E-2</v>
      </c>
      <c r="E42" s="117">
        <f t="shared" si="59"/>
        <v>331.64608466833653</v>
      </c>
      <c r="F42" s="118">
        <f t="shared" si="60"/>
        <v>0.36918822245819749</v>
      </c>
      <c r="G42" s="117">
        <f t="shared" si="61"/>
        <v>1639.7294143813547</v>
      </c>
      <c r="H42" s="117">
        <f t="shared" si="62"/>
        <v>1197.4607085747432</v>
      </c>
      <c r="I42" s="118">
        <f t="shared" si="63"/>
        <v>0.36933880388694673</v>
      </c>
      <c r="J42" s="104"/>
      <c r="K42" s="117">
        <v>785.68297409284673</v>
      </c>
      <c r="L42" s="117">
        <v>496.81257705776898</v>
      </c>
      <c r="M42" s="117">
        <v>736.49245210419258</v>
      </c>
      <c r="N42" s="117">
        <v>1197.4607085747432</v>
      </c>
      <c r="O42" s="117">
        <v>1639.7294143813547</v>
      </c>
      <c r="P42" s="104"/>
      <c r="Q42" s="117">
        <v>249.67801504782469</v>
      </c>
      <c r="R42" s="117">
        <v>289.80941878446043</v>
      </c>
      <c r="S42" s="117">
        <v>319.72970454787924</v>
      </c>
      <c r="T42" s="117">
        <v>338.24357019457779</v>
      </c>
      <c r="U42" s="117">
        <v>331.64608466833653</v>
      </c>
      <c r="V42" s="117">
        <v>421.81585724091337</v>
      </c>
      <c r="W42" s="117">
        <v>424.72001726008466</v>
      </c>
      <c r="X42" s="117">
        <v>461.5474552120196</v>
      </c>
      <c r="Y42" s="117">
        <v>454.08591315226056</v>
      </c>
      <c r="AA42" s="130"/>
      <c r="AB42" s="130"/>
    </row>
    <row r="43" spans="1:28" x14ac:dyDescent="0.25">
      <c r="A43" s="80" t="s">
        <v>214</v>
      </c>
      <c r="B43" s="117">
        <f t="shared" si="56"/>
        <v>407.54499886902897</v>
      </c>
      <c r="C43" s="117">
        <f t="shared" si="57"/>
        <v>417.68265479400736</v>
      </c>
      <c r="D43" s="118">
        <f t="shared" si="58"/>
        <v>-2.4271192036877998E-2</v>
      </c>
      <c r="E43" s="117">
        <f t="shared" si="59"/>
        <v>331.61506309158864</v>
      </c>
      <c r="F43" s="118">
        <f t="shared" si="60"/>
        <v>0.22897010488473879</v>
      </c>
      <c r="G43" s="117">
        <f t="shared" si="61"/>
        <v>1533.9992277759284</v>
      </c>
      <c r="H43" s="117">
        <f t="shared" si="62"/>
        <v>1197.1088674492016</v>
      </c>
      <c r="I43" s="118">
        <f t="shared" si="63"/>
        <v>0.28141998567312632</v>
      </c>
      <c r="J43" s="104"/>
      <c r="K43" s="117">
        <v>784.60397274451418</v>
      </c>
      <c r="L43" s="117">
        <v>495.17656315558776</v>
      </c>
      <c r="M43" s="117">
        <v>735.80241694190352</v>
      </c>
      <c r="N43" s="117">
        <v>1197.1088674492016</v>
      </c>
      <c r="O43" s="117">
        <v>1533.9992277759284</v>
      </c>
      <c r="P43" s="104"/>
      <c r="Q43" s="117">
        <v>249.57984759445884</v>
      </c>
      <c r="R43" s="117">
        <v>289.76218999792917</v>
      </c>
      <c r="S43" s="117">
        <v>319.55039111539418</v>
      </c>
      <c r="T43" s="117">
        <v>338.21643874141841</v>
      </c>
      <c r="U43" s="117">
        <v>331.61506309158864</v>
      </c>
      <c r="V43" s="117">
        <v>405.08859007740909</v>
      </c>
      <c r="W43" s="117">
        <v>379.61291981292283</v>
      </c>
      <c r="X43" s="117">
        <v>417.68265479400736</v>
      </c>
      <c r="Y43" s="117">
        <v>407.54499886902897</v>
      </c>
      <c r="AA43" s="130"/>
      <c r="AB43" s="130"/>
    </row>
    <row r="44" spans="1:28" x14ac:dyDescent="0.25">
      <c r="B44" s="104"/>
      <c r="C44" s="104"/>
      <c r="D44" s="104"/>
      <c r="E44" s="104"/>
      <c r="F44" s="104"/>
      <c r="G44" s="104"/>
      <c r="H44" s="104"/>
      <c r="I44" s="104"/>
      <c r="J44" s="104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</row>
    <row r="45" spans="1:28" x14ac:dyDescent="0.25">
      <c r="A45" s="70" t="s">
        <v>170</v>
      </c>
      <c r="B45" s="95">
        <f t="shared" ref="B45:B48" si="76">Y45</f>
        <v>11.180519495126756</v>
      </c>
      <c r="C45" s="95">
        <f>X45</f>
        <v>10.855564107603708</v>
      </c>
      <c r="D45" s="92">
        <f t="shared" ref="D45:D48" si="77">B45/C45-1</f>
        <v>2.993445428556174E-2</v>
      </c>
      <c r="E45" s="95">
        <f>U45</f>
        <v>8.6839824456649364</v>
      </c>
      <c r="F45" s="92">
        <f t="shared" ref="F45:F48" si="78">B45/E45-1</f>
        <v>0.28748757440292816</v>
      </c>
      <c r="G45" s="95">
        <f t="shared" ref="G45:G48" si="79">O45</f>
        <v>39.493822974517236</v>
      </c>
      <c r="H45" s="95">
        <f t="shared" ref="H45:H48" si="80">N45</f>
        <v>31.390832322502852</v>
      </c>
      <c r="I45" s="92">
        <f t="shared" ref="I45:I48" si="81">G45/H45-1</f>
        <v>0.25813239256499965</v>
      </c>
      <c r="J45" s="101"/>
      <c r="K45" s="95">
        <v>21.039736840700492</v>
      </c>
      <c r="L45" s="95">
        <v>13.274336713788674</v>
      </c>
      <c r="M45" s="95">
        <v>20.086744223355495</v>
      </c>
      <c r="N45" s="95">
        <v>31.390832322502852</v>
      </c>
      <c r="O45" s="95">
        <v>39.493822974517236</v>
      </c>
      <c r="P45" s="101"/>
      <c r="Q45" s="95">
        <v>7.0129459428369509</v>
      </c>
      <c r="R45" s="95">
        <v>7.6899304381058382</v>
      </c>
      <c r="S45" s="95">
        <v>8.1656129298862101</v>
      </c>
      <c r="T45" s="95">
        <v>8.4566996657110831</v>
      </c>
      <c r="U45" s="95">
        <v>8.6839824456649364</v>
      </c>
      <c r="V45" s="95">
        <v>9.9947534607585808</v>
      </c>
      <c r="W45" s="95">
        <v>9.9578359745428262</v>
      </c>
      <c r="X45" s="95">
        <v>10.855564107603708</v>
      </c>
      <c r="Y45" s="95">
        <v>11.180519495126756</v>
      </c>
    </row>
    <row r="46" spans="1:28" x14ac:dyDescent="0.25">
      <c r="A46" s="70" t="s">
        <v>171</v>
      </c>
      <c r="B46" s="95">
        <f t="shared" si="76"/>
        <v>11.113517100885234</v>
      </c>
      <c r="C46" s="95">
        <f>X46</f>
        <v>10.786545130254828</v>
      </c>
      <c r="D46" s="92">
        <f t="shared" si="77"/>
        <v>3.0312946979964339E-2</v>
      </c>
      <c r="E46" s="95">
        <f>U46</f>
        <v>8.6328920517967696</v>
      </c>
      <c r="F46" s="92">
        <f t="shared" si="78"/>
        <v>0.28734577407025164</v>
      </c>
      <c r="G46" s="95">
        <f t="shared" si="79"/>
        <v>39.182838723341824</v>
      </c>
      <c r="H46" s="95">
        <f t="shared" si="80"/>
        <v>31.324093582659472</v>
      </c>
      <c r="I46" s="92">
        <f t="shared" si="81"/>
        <v>0.25088499751618776</v>
      </c>
      <c r="J46" s="101"/>
      <c r="K46" s="95">
        <v>20.896903651517132</v>
      </c>
      <c r="L46" s="95">
        <v>13.241529322859568</v>
      </c>
      <c r="M46" s="95">
        <v>20.044038633925741</v>
      </c>
      <c r="N46" s="95">
        <v>31.324093582659472</v>
      </c>
      <c r="O46" s="95">
        <v>39.182838723341824</v>
      </c>
      <c r="P46" s="101"/>
      <c r="Q46" s="95">
        <v>6.9793653327290457</v>
      </c>
      <c r="R46" s="95">
        <v>7.6463644195733966</v>
      </c>
      <c r="S46" s="95">
        <v>8.1183268056166931</v>
      </c>
      <c r="T46" s="95">
        <v>8.406748633595182</v>
      </c>
      <c r="U46" s="95">
        <v>8.6328920517967696</v>
      </c>
      <c r="V46" s="95">
        <v>9.9376513475124035</v>
      </c>
      <c r="W46" s="95">
        <v>9.8976451830013605</v>
      </c>
      <c r="X46" s="95">
        <v>10.786545130254828</v>
      </c>
      <c r="Y46" s="95">
        <v>11.113517100885234</v>
      </c>
    </row>
    <row r="47" spans="1:28" x14ac:dyDescent="0.25">
      <c r="A47" s="70" t="s">
        <v>172</v>
      </c>
      <c r="B47" s="95">
        <f t="shared" si="76"/>
        <v>240.00798201270024</v>
      </c>
      <c r="C47" s="95">
        <f>X47</f>
        <v>231.06715418475432</v>
      </c>
      <c r="D47" s="92">
        <f t="shared" si="77"/>
        <v>3.8693633716530229E-2</v>
      </c>
      <c r="E47" s="95">
        <f>U47</f>
        <v>174.22356929699174</v>
      </c>
      <c r="F47" s="92">
        <f t="shared" si="78"/>
        <v>0.37758618412626199</v>
      </c>
      <c r="G47" s="95">
        <f t="shared" si="79"/>
        <v>231.06715418475432</v>
      </c>
      <c r="H47" s="95">
        <f t="shared" si="80"/>
        <v>165.27597176066527</v>
      </c>
      <c r="I47" s="92">
        <f t="shared" si="81"/>
        <v>0.39806864678043286</v>
      </c>
      <c r="J47" s="101"/>
      <c r="K47" s="95">
        <v>113.31912326263615</v>
      </c>
      <c r="L47" s="95">
        <v>123.01667355172552</v>
      </c>
      <c r="M47" s="95">
        <v>138.84031331857378</v>
      </c>
      <c r="N47" s="95">
        <v>165.27597176066527</v>
      </c>
      <c r="O47" s="95">
        <v>231.06715418475432</v>
      </c>
      <c r="P47" s="101"/>
      <c r="Q47" s="95">
        <v>145.42477975139579</v>
      </c>
      <c r="R47" s="95">
        <v>152.45088318310434</v>
      </c>
      <c r="S47" s="95">
        <v>160.51979739371191</v>
      </c>
      <c r="T47" s="95">
        <v>165.27597176066527</v>
      </c>
      <c r="U47" s="95">
        <v>174.22356929699174</v>
      </c>
      <c r="V47" s="95">
        <v>215.173382169517</v>
      </c>
      <c r="W47" s="95">
        <v>225.58550987687167</v>
      </c>
      <c r="X47" s="95">
        <v>231.06715418475432</v>
      </c>
      <c r="Y47" s="95">
        <v>240.00798201270024</v>
      </c>
    </row>
    <row r="48" spans="1:28" x14ac:dyDescent="0.25">
      <c r="A48" s="145" t="s">
        <v>173</v>
      </c>
      <c r="B48" s="146">
        <f t="shared" si="76"/>
        <v>38.05694398499999</v>
      </c>
      <c r="C48" s="146">
        <f>X48</f>
        <v>38.043038884999987</v>
      </c>
      <c r="D48" s="147">
        <f t="shared" si="77"/>
        <v>3.6550970709869901E-4</v>
      </c>
      <c r="E48" s="146">
        <f>U48</f>
        <v>37.973965</v>
      </c>
      <c r="F48" s="147">
        <f t="shared" si="78"/>
        <v>2.1851546184337156E-3</v>
      </c>
      <c r="G48" s="146">
        <f t="shared" si="79"/>
        <v>38.043038884999987</v>
      </c>
      <c r="H48" s="146">
        <f t="shared" si="80"/>
        <v>37.959871</v>
      </c>
      <c r="I48" s="147">
        <f t="shared" si="81"/>
        <v>2.1909422452985883E-3</v>
      </c>
      <c r="J48" s="148"/>
      <c r="K48" s="146">
        <v>37.834091999999998</v>
      </c>
      <c r="L48" s="146">
        <v>37.897458999999998</v>
      </c>
      <c r="M48" s="146">
        <v>37.884067999999999</v>
      </c>
      <c r="N48" s="146">
        <v>37.959871</v>
      </c>
      <c r="O48" s="146">
        <v>38.043038884999987</v>
      </c>
      <c r="P48" s="148"/>
      <c r="Q48" s="146">
        <v>37.930573000000003</v>
      </c>
      <c r="R48" s="146">
        <v>37.925249999999998</v>
      </c>
      <c r="S48" s="146">
        <v>37.930573000000003</v>
      </c>
      <c r="T48" s="146">
        <v>37.959871</v>
      </c>
      <c r="U48" s="146">
        <v>37.973965</v>
      </c>
      <c r="V48" s="146">
        <v>37.97636</v>
      </c>
      <c r="W48" s="146">
        <v>37.994629000000003</v>
      </c>
      <c r="X48" s="146">
        <v>38.043038884999987</v>
      </c>
      <c r="Y48" s="146">
        <v>38.05694398499999</v>
      </c>
    </row>
    <row r="49" spans="1:26" x14ac:dyDescent="0.25"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37"/>
    </row>
    <row r="50" spans="1:26" x14ac:dyDescent="0.25">
      <c r="A50" s="70" t="s">
        <v>148</v>
      </c>
      <c r="B50" s="95">
        <f t="shared" ref="B50:B54" si="82">Y50</f>
        <v>68178.229875272955</v>
      </c>
      <c r="C50" s="95">
        <f>X50</f>
        <v>64637.637808537664</v>
      </c>
      <c r="D50" s="92">
        <f t="shared" ref="D50:D54" si="83">B50/C50-1</f>
        <v>5.4776012657251405E-2</v>
      </c>
      <c r="E50" s="95">
        <f>U50</f>
        <v>52761.41579641011</v>
      </c>
      <c r="F50" s="92">
        <f t="shared" ref="F50:F54" si="84">B50/E50-1</f>
        <v>0.29219864262838469</v>
      </c>
      <c r="G50" s="95">
        <f t="shared" ref="G50:G54" si="85">O50</f>
        <v>64637.637808537664</v>
      </c>
      <c r="H50" s="95">
        <f t="shared" ref="H50:H54" si="86">N50</f>
        <v>51209.79237840492</v>
      </c>
      <c r="I50" s="92">
        <f t="shared" ref="I50:I54" si="87">G50/H50-1</f>
        <v>0.2622124559871335</v>
      </c>
      <c r="J50" s="101"/>
      <c r="K50" s="95">
        <v>34903.471397487323</v>
      </c>
      <c r="L50" s="95">
        <v>37951</v>
      </c>
      <c r="M50" s="95">
        <v>44688</v>
      </c>
      <c r="N50" s="95">
        <v>51209.79237840492</v>
      </c>
      <c r="O50" s="95">
        <v>64637.637808537664</v>
      </c>
      <c r="P50" s="101"/>
      <c r="Q50" s="95">
        <v>43201.394190905572</v>
      </c>
      <c r="R50" s="95">
        <v>44249.152866802986</v>
      </c>
      <c r="S50" s="95">
        <v>46780.194090864097</v>
      </c>
      <c r="T50" s="95">
        <v>51209.79237840492</v>
      </c>
      <c r="U50" s="95">
        <v>52761.41579641011</v>
      </c>
      <c r="V50" s="95">
        <v>55302.857473656215</v>
      </c>
      <c r="W50" s="95">
        <v>57940.550858571049</v>
      </c>
      <c r="X50" s="95">
        <v>64637.637808537664</v>
      </c>
      <c r="Y50" s="95">
        <v>68178.229875272955</v>
      </c>
    </row>
    <row r="51" spans="1:26" x14ac:dyDescent="0.25">
      <c r="A51" s="70" t="s">
        <v>167</v>
      </c>
      <c r="B51" s="95">
        <f t="shared" si="82"/>
        <v>41515.339557136067</v>
      </c>
      <c r="C51" s="95">
        <f>X51</f>
        <v>40101.866174313007</v>
      </c>
      <c r="D51" s="92">
        <f t="shared" si="83"/>
        <v>3.524707245989589E-2</v>
      </c>
      <c r="E51" s="95">
        <f>U51</f>
        <v>34343.068728863502</v>
      </c>
      <c r="F51" s="92">
        <f t="shared" si="84"/>
        <v>0.20884187388428277</v>
      </c>
      <c r="G51" s="95">
        <f t="shared" si="85"/>
        <v>40101.866174313007</v>
      </c>
      <c r="H51" s="95">
        <f t="shared" si="86"/>
        <v>34066.580705200293</v>
      </c>
      <c r="I51" s="92">
        <f t="shared" si="87"/>
        <v>0.17716146863519588</v>
      </c>
      <c r="J51" s="101"/>
      <c r="K51" s="95">
        <v>27524.78411439995</v>
      </c>
      <c r="L51" s="95">
        <v>27805.292853551677</v>
      </c>
      <c r="M51" s="95">
        <v>33611.978812488858</v>
      </c>
      <c r="N51" s="95">
        <v>34066.580705200293</v>
      </c>
      <c r="O51" s="95">
        <v>40101.866174313007</v>
      </c>
      <c r="P51" s="101"/>
      <c r="Q51" s="95">
        <v>32901.492627551837</v>
      </c>
      <c r="R51" s="95">
        <v>32860.92825935041</v>
      </c>
      <c r="S51" s="95">
        <v>33570.575916803151</v>
      </c>
      <c r="T51" s="95">
        <v>34066.580705200293</v>
      </c>
      <c r="U51" s="95">
        <v>34343.068728863502</v>
      </c>
      <c r="V51" s="95">
        <v>35162.027908920558</v>
      </c>
      <c r="W51" s="95">
        <v>36285.586995091435</v>
      </c>
      <c r="X51" s="95">
        <v>40101.866174313007</v>
      </c>
      <c r="Y51" s="95">
        <v>41515.339557136067</v>
      </c>
    </row>
    <row r="52" spans="1:26" x14ac:dyDescent="0.25">
      <c r="A52" s="70" t="s">
        <v>168</v>
      </c>
      <c r="B52" s="95">
        <f t="shared" si="82"/>
        <v>9133.9703274102176</v>
      </c>
      <c r="C52" s="95">
        <f>X52</f>
        <v>8790.4967316968959</v>
      </c>
      <c r="D52" s="92">
        <f t="shared" si="83"/>
        <v>3.9073286322355294E-2</v>
      </c>
      <c r="E52" s="95">
        <f>U52</f>
        <v>6615.9597226590386</v>
      </c>
      <c r="F52" s="92">
        <f t="shared" si="84"/>
        <v>0.38059642293879592</v>
      </c>
      <c r="G52" s="95">
        <f t="shared" si="85"/>
        <v>8790.4967316968959</v>
      </c>
      <c r="H52" s="95">
        <f t="shared" si="86"/>
        <v>6273.8545674344969</v>
      </c>
      <c r="I52" s="92">
        <f t="shared" si="87"/>
        <v>0.40113173444049144</v>
      </c>
      <c r="J52" s="101"/>
      <c r="K52" s="95">
        <v>4287.326134877916</v>
      </c>
      <c r="L52" s="95">
        <v>4662.019342242902</v>
      </c>
      <c r="M52" s="95">
        <v>5259.835870902155</v>
      </c>
      <c r="N52" s="95">
        <v>6273.8545674344969</v>
      </c>
      <c r="O52" s="95">
        <v>8790.4967316968959</v>
      </c>
      <c r="P52" s="101"/>
      <c r="Q52" s="95">
        <v>5516.0452243692398</v>
      </c>
      <c r="R52" s="95">
        <v>5781.7378574400273</v>
      </c>
      <c r="S52" s="95">
        <v>6088.6078929874002</v>
      </c>
      <c r="T52" s="95">
        <v>6273.8545674344969</v>
      </c>
      <c r="U52" s="95">
        <v>6615.9597226590386</v>
      </c>
      <c r="V52" s="95">
        <v>8171.5018236871583</v>
      </c>
      <c r="W52" s="95">
        <v>8571.0377555475752</v>
      </c>
      <c r="X52" s="95">
        <v>8790.4967316968959</v>
      </c>
      <c r="Y52" s="95">
        <v>9133.9703274102176</v>
      </c>
    </row>
    <row r="53" spans="1:26" x14ac:dyDescent="0.25">
      <c r="A53" s="70" t="s">
        <v>169</v>
      </c>
      <c r="B53" s="95">
        <f t="shared" si="82"/>
        <v>10664.822060788883</v>
      </c>
      <c r="C53" s="95">
        <f>X53</f>
        <v>10202.146554588086</v>
      </c>
      <c r="D53" s="92">
        <f t="shared" si="83"/>
        <v>4.5350799826799681E-2</v>
      </c>
      <c r="E53" s="95">
        <f>U53</f>
        <v>6880.4348013750687</v>
      </c>
      <c r="F53" s="92">
        <f t="shared" si="84"/>
        <v>0.55002152751414735</v>
      </c>
      <c r="G53" s="95">
        <f t="shared" si="85"/>
        <v>10202.146554588086</v>
      </c>
      <c r="H53" s="95">
        <f t="shared" si="86"/>
        <v>6469.7219550853542</v>
      </c>
      <c r="I53" s="92">
        <f t="shared" si="87"/>
        <v>0.57690649233680857</v>
      </c>
      <c r="J53" s="101"/>
      <c r="K53" s="95">
        <v>4358.704126480473</v>
      </c>
      <c r="L53" s="95">
        <v>4765.6133743464179</v>
      </c>
      <c r="M53" s="95">
        <v>5393.4239358786108</v>
      </c>
      <c r="N53" s="95">
        <v>6469.7219550853542</v>
      </c>
      <c r="O53" s="95">
        <v>10202.146554588086</v>
      </c>
      <c r="P53" s="101"/>
      <c r="Q53" s="95">
        <v>5645.0290244534353</v>
      </c>
      <c r="R53" s="95">
        <v>5937.9940390273841</v>
      </c>
      <c r="S53" s="95">
        <v>6262.2349951247761</v>
      </c>
      <c r="T53" s="95">
        <v>6469.7219550853542</v>
      </c>
      <c r="U53" s="95">
        <v>6880.4348013750687</v>
      </c>
      <c r="V53" s="95">
        <v>9480.4452051879798</v>
      </c>
      <c r="W53" s="95">
        <v>9911.1768423570647</v>
      </c>
      <c r="X53" s="95">
        <v>10202.146554588086</v>
      </c>
      <c r="Y53" s="95">
        <v>10664.822060788883</v>
      </c>
    </row>
    <row r="54" spans="1:26" s="26" customFormat="1" x14ac:dyDescent="0.25">
      <c r="A54" s="133" t="s">
        <v>194</v>
      </c>
      <c r="B54" s="128">
        <f t="shared" si="82"/>
        <v>38486.164341832882</v>
      </c>
      <c r="C54" s="128">
        <f>X54</f>
        <v>39603.992111284642</v>
      </c>
      <c r="D54" s="135">
        <f t="shared" si="83"/>
        <v>-2.8225128575693481E-2</v>
      </c>
      <c r="E54" s="128">
        <f>U54</f>
        <v>34765.401963105491</v>
      </c>
      <c r="F54" s="135">
        <f t="shared" si="84"/>
        <v>0.10702486289892521</v>
      </c>
      <c r="G54" s="128">
        <f t="shared" si="85"/>
        <v>39603.992111284642</v>
      </c>
      <c r="H54" s="128">
        <f t="shared" si="86"/>
        <v>35725.49190010492</v>
      </c>
      <c r="I54" s="135">
        <f t="shared" si="87"/>
        <v>0.10856394145739756</v>
      </c>
      <c r="J54" s="136"/>
      <c r="K54" s="128">
        <v>27504.260018734163</v>
      </c>
      <c r="L54" s="128">
        <v>27347.357273377696</v>
      </c>
      <c r="M54" s="128">
        <v>32256.635907371703</v>
      </c>
      <c r="N54" s="128">
        <v>35725.49190010492</v>
      </c>
      <c r="O54" s="128">
        <v>39603.992111284642</v>
      </c>
      <c r="P54" s="136"/>
      <c r="Q54" s="95">
        <v>32139.746548457249</v>
      </c>
      <c r="R54" s="95">
        <v>33248.763883116619</v>
      </c>
      <c r="S54" s="95">
        <v>33670.551270166186</v>
      </c>
      <c r="T54" s="95">
        <v>35725.49190010492</v>
      </c>
      <c r="U54" s="95">
        <v>34765.401963105491</v>
      </c>
      <c r="V54" s="95">
        <v>35531.267657776087</v>
      </c>
      <c r="W54" s="95">
        <v>36000.515112543588</v>
      </c>
      <c r="X54" s="95">
        <v>39603.992111284642</v>
      </c>
      <c r="Y54" s="95">
        <v>38486.164341832882</v>
      </c>
      <c r="Z54"/>
    </row>
    <row r="55" spans="1:26" ht="3.75" customHeight="1" x14ac:dyDescent="0.25"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</row>
    <row r="56" spans="1:26" x14ac:dyDescent="0.25">
      <c r="B56" s="104"/>
      <c r="C56" s="104"/>
      <c r="D56" s="104"/>
      <c r="E56" s="104"/>
      <c r="F56" s="104"/>
      <c r="G56" s="137"/>
      <c r="H56" s="137"/>
      <c r="I56" s="104"/>
      <c r="J56" s="104"/>
      <c r="K56" s="104"/>
      <c r="L56" s="137"/>
      <c r="M56" s="137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</row>
    <row r="57" spans="1:26" x14ac:dyDescent="0.25">
      <c r="A57" s="81"/>
      <c r="B57" s="122"/>
      <c r="C57" s="122"/>
      <c r="D57" s="102"/>
      <c r="E57" s="122"/>
      <c r="F57" s="102"/>
      <c r="G57" s="122"/>
      <c r="H57" s="122"/>
      <c r="I57" s="102"/>
      <c r="J57" s="104"/>
      <c r="K57" s="103"/>
      <c r="L57" s="103"/>
      <c r="M57" s="103"/>
      <c r="N57" s="122"/>
      <c r="O57" s="122"/>
      <c r="P57" s="104"/>
      <c r="Q57" s="122"/>
      <c r="R57" s="122"/>
      <c r="S57" s="122"/>
      <c r="T57" s="122"/>
      <c r="U57" s="122"/>
      <c r="V57" s="122"/>
      <c r="W57" s="122"/>
      <c r="X57" s="122"/>
      <c r="Y57" s="122"/>
    </row>
    <row r="58" spans="1:26" x14ac:dyDescent="0.25"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</row>
  </sheetData>
  <pageMargins left="0.7" right="0.7" top="0.75" bottom="0.75" header="0.3" footer="0.3"/>
  <pageSetup paperSize="9" scale="59" fitToWidth="0" orientation="landscape" r:id="rId1"/>
  <colBreaks count="1" manualBreakCount="1">
    <brk id="9" max="5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7"/>
  <sheetViews>
    <sheetView showGridLines="0" view="pageBreakPreview" zoomScaleNormal="100" zoomScaleSheetLayoutView="100" workbookViewId="0">
      <pane xSplit="1" ySplit="2" topLeftCell="F6" activePane="bottomRight" state="frozen"/>
      <selection activeCell="C6" sqref="C6"/>
      <selection pane="topRight" activeCell="C6" sqref="C6"/>
      <selection pane="bottomLeft" activeCell="C6" sqref="C6"/>
      <selection pane="bottomRight" activeCell="I15" sqref="I15"/>
    </sheetView>
  </sheetViews>
  <sheetFormatPr defaultRowHeight="15" x14ac:dyDescent="0.25"/>
  <cols>
    <col min="1" max="1" width="29.42578125" bestFit="1" customWidth="1"/>
    <col min="2" max="2" width="9.140625" customWidth="1"/>
    <col min="3" max="6" width="9.7109375" bestFit="1" customWidth="1"/>
    <col min="7" max="7" width="9.7109375" customWidth="1"/>
    <col min="8" max="10" width="9.7109375" bestFit="1" customWidth="1"/>
    <col min="11" max="11" width="2.140625" customWidth="1"/>
    <col min="12" max="14" width="9.7109375" bestFit="1" customWidth="1"/>
    <col min="15" max="15" width="2.140625" customWidth="1"/>
    <col min="16" max="24" width="9.7109375" bestFit="1" customWidth="1"/>
  </cols>
  <sheetData>
    <row r="1" spans="1:24" x14ac:dyDescent="0.25">
      <c r="A1" s="42" t="s">
        <v>147</v>
      </c>
      <c r="B1" s="17" t="s">
        <v>2</v>
      </c>
      <c r="C1" s="17" t="s">
        <v>3</v>
      </c>
      <c r="D1" s="17" t="s">
        <v>4</v>
      </c>
      <c r="E1" s="17" t="s">
        <v>5</v>
      </c>
      <c r="F1" s="17" t="s">
        <v>6</v>
      </c>
      <c r="G1" s="17" t="s">
        <v>204</v>
      </c>
      <c r="H1" s="85" t="s">
        <v>40</v>
      </c>
      <c r="I1" s="85" t="s">
        <v>208</v>
      </c>
      <c r="J1" s="85" t="s">
        <v>215</v>
      </c>
      <c r="L1" s="175" t="s">
        <v>209</v>
      </c>
      <c r="M1" s="175" t="s">
        <v>210</v>
      </c>
      <c r="N1" s="175" t="s">
        <v>211</v>
      </c>
      <c r="P1" s="85" t="s">
        <v>63</v>
      </c>
      <c r="Q1" s="85" t="s">
        <v>62</v>
      </c>
      <c r="R1" s="85" t="s">
        <v>61</v>
      </c>
      <c r="S1" s="85" t="s">
        <v>60</v>
      </c>
      <c r="T1" s="85" t="s">
        <v>40</v>
      </c>
      <c r="U1" s="86" t="s">
        <v>59</v>
      </c>
      <c r="V1" s="85" t="s">
        <v>58</v>
      </c>
      <c r="W1" s="85" t="s">
        <v>208</v>
      </c>
      <c r="X1" s="85" t="s">
        <v>215</v>
      </c>
    </row>
    <row r="2" spans="1:24" x14ac:dyDescent="0.25">
      <c r="A2" s="15" t="s">
        <v>41</v>
      </c>
      <c r="B2" s="43">
        <f>B13</f>
        <v>31228</v>
      </c>
      <c r="C2" s="43">
        <f t="shared" ref="C2:E2" si="0">C14+C18+C24</f>
        <v>34903.472851290084</v>
      </c>
      <c r="D2" s="43">
        <f t="shared" si="0"/>
        <v>37951.130050348336</v>
      </c>
      <c r="E2" s="43">
        <f t="shared" si="0"/>
        <v>44688.030561033956</v>
      </c>
      <c r="F2" s="43">
        <f>F14+F18+F24</f>
        <v>51209.787386004922</v>
      </c>
      <c r="G2" s="43">
        <f>G14+G18+G24</f>
        <v>64637.636323467887</v>
      </c>
      <c r="H2" s="43">
        <f t="shared" ref="H2" si="1">H3+H7</f>
        <v>52761.41579641011</v>
      </c>
      <c r="I2" s="43">
        <f>I3+I7</f>
        <v>64637.637808503176</v>
      </c>
      <c r="J2" s="43">
        <f>X2</f>
        <v>68178.340926918172</v>
      </c>
      <c r="L2" s="177">
        <f>J2/H2-1</f>
        <v>0.29220074741733959</v>
      </c>
      <c r="M2" s="177">
        <f>J2/I2-1</f>
        <v>5.4777730722535889E-2</v>
      </c>
      <c r="N2" s="177">
        <f>(G2/B2)^(1/5)-1</f>
        <v>0.15661350565038967</v>
      </c>
      <c r="P2" s="43">
        <f t="shared" ref="P2:T2" si="2">P3+P7</f>
        <v>43201.394190905572</v>
      </c>
      <c r="Q2" s="43">
        <f t="shared" si="2"/>
        <v>44249.152866802986</v>
      </c>
      <c r="R2" s="43">
        <f t="shared" si="2"/>
        <v>46780.19409086409</v>
      </c>
      <c r="S2" s="43">
        <f t="shared" si="2"/>
        <v>51209.79237840492</v>
      </c>
      <c r="T2" s="43">
        <f t="shared" si="2"/>
        <v>52761.41579641011</v>
      </c>
      <c r="U2" s="43">
        <f t="shared" ref="U2" si="3">U3+U7</f>
        <v>55302.080313852202</v>
      </c>
      <c r="V2" s="43">
        <f>V3+V7</f>
        <v>57940.550858571049</v>
      </c>
      <c r="W2" s="43">
        <f>W3+W7</f>
        <v>64637.637808503176</v>
      </c>
      <c r="X2" s="43">
        <f>X3+X7</f>
        <v>68178.340926918172</v>
      </c>
    </row>
    <row r="3" spans="1:24" x14ac:dyDescent="0.25">
      <c r="A3" s="29" t="s">
        <v>42</v>
      </c>
      <c r="B3" s="30">
        <v>29029.013667018578</v>
      </c>
      <c r="C3" s="30">
        <v>27524.78411439995</v>
      </c>
      <c r="D3" s="30">
        <v>27805.292853551677</v>
      </c>
      <c r="E3" s="30">
        <v>33611.978812488858</v>
      </c>
      <c r="F3" s="30">
        <v>34066.580705200293</v>
      </c>
      <c r="G3" s="30">
        <v>40101.866174278526</v>
      </c>
      <c r="H3" s="30">
        <v>34343.068728863502</v>
      </c>
      <c r="I3" s="30">
        <v>40101.866174278526</v>
      </c>
      <c r="J3" s="30">
        <f t="shared" ref="J3:J5" si="4">X3</f>
        <v>41515.340926918179</v>
      </c>
      <c r="L3" s="33">
        <f t="shared" ref="L3:L5" si="5">J3/H3-1</f>
        <v>0.20884191376953942</v>
      </c>
      <c r="M3" s="33">
        <f t="shared" ref="M3:M5" si="6">J3/I3-1</f>
        <v>3.5247106618351287E-2</v>
      </c>
      <c r="N3" s="33">
        <f t="shared" ref="N3:N5" si="7">(G3/B3)^(1/5)-1</f>
        <v>6.6759356438416795E-2</v>
      </c>
      <c r="P3" s="30">
        <v>32901.492627551837</v>
      </c>
      <c r="Q3" s="30">
        <v>32860.92825935041</v>
      </c>
      <c r="R3" s="30">
        <v>33570.575916803144</v>
      </c>
      <c r="S3" s="30">
        <v>34066.580705200293</v>
      </c>
      <c r="T3" s="30">
        <v>34343.068728863502</v>
      </c>
      <c r="U3" s="30">
        <v>35162.027908920551</v>
      </c>
      <c r="V3" s="30">
        <v>36285.586995091435</v>
      </c>
      <c r="W3" s="30">
        <v>40101.866174278526</v>
      </c>
      <c r="X3" s="30">
        <v>41515.340926918179</v>
      </c>
    </row>
    <row r="4" spans="1:24" x14ac:dyDescent="0.25">
      <c r="A4" s="31" t="s">
        <v>43</v>
      </c>
      <c r="B4" s="30">
        <v>27709.982249451579</v>
      </c>
      <c r="C4" s="30">
        <v>26576</v>
      </c>
      <c r="D4" s="30">
        <f t="shared" ref="D4:I4" si="8">D3-D5</f>
        <v>25863.918637326518</v>
      </c>
      <c r="E4" s="30">
        <f t="shared" si="8"/>
        <v>29783.519860716195</v>
      </c>
      <c r="F4" s="30">
        <f t="shared" si="8"/>
        <v>31669.311283535837</v>
      </c>
      <c r="G4" s="30">
        <f t="shared" si="8"/>
        <v>39365.588508407825</v>
      </c>
      <c r="H4" s="30">
        <f t="shared" si="8"/>
        <v>32385.99125539037</v>
      </c>
      <c r="I4" s="30">
        <f t="shared" si="8"/>
        <v>39365.588508407825</v>
      </c>
      <c r="J4" s="30">
        <f t="shared" si="4"/>
        <v>40707.360876392602</v>
      </c>
      <c r="L4" s="33">
        <f t="shared" si="5"/>
        <v>0.25694349002262551</v>
      </c>
      <c r="M4" s="33">
        <f t="shared" si="6"/>
        <v>3.4084905594595538E-2</v>
      </c>
      <c r="N4" s="33">
        <f t="shared" si="7"/>
        <v>7.2744014892863085E-2</v>
      </c>
      <c r="P4" s="30">
        <f t="shared" ref="P4:Q4" si="9">P3-P5</f>
        <v>28598.856168188795</v>
      </c>
      <c r="Q4" s="30">
        <f t="shared" si="9"/>
        <v>28874.416818617516</v>
      </c>
      <c r="R4" s="30">
        <v>30379.303441069093</v>
      </c>
      <c r="S4" s="30">
        <f>S3-S5</f>
        <v>31669.311283535837</v>
      </c>
      <c r="T4" s="30">
        <f>T3-T5</f>
        <v>32385.99125539037</v>
      </c>
      <c r="U4" s="30">
        <v>33582.18132730011</v>
      </c>
      <c r="V4" s="30">
        <v>35236.965814780713</v>
      </c>
      <c r="W4" s="30">
        <f>W3-W5</f>
        <v>39365.588508407825</v>
      </c>
      <c r="X4" s="30">
        <v>40707.360876392602</v>
      </c>
    </row>
    <row r="5" spans="1:24" x14ac:dyDescent="0.25">
      <c r="A5" s="31" t="s">
        <v>44</v>
      </c>
      <c r="B5" s="30">
        <f>B3-B4</f>
        <v>1319.0314175669992</v>
      </c>
      <c r="C5" s="30">
        <v>949.33502950999866</v>
      </c>
      <c r="D5" s="30">
        <v>1941.3742162251588</v>
      </c>
      <c r="E5" s="30">
        <v>3828.4589517726617</v>
      </c>
      <c r="F5" s="30">
        <v>2397.2694216644568</v>
      </c>
      <c r="G5" s="30">
        <v>736.27766587069868</v>
      </c>
      <c r="H5" s="30">
        <v>1957.0774734731331</v>
      </c>
      <c r="I5" s="30">
        <v>736.27766587069868</v>
      </c>
      <c r="J5" s="30">
        <f t="shared" si="4"/>
        <v>807.98005052557392</v>
      </c>
      <c r="L5" s="60">
        <f t="shared" si="5"/>
        <v>-0.5871496854482261</v>
      </c>
      <c r="M5" s="60">
        <f t="shared" si="6"/>
        <v>9.7384978491887653E-2</v>
      </c>
      <c r="N5" s="60">
        <f t="shared" si="7"/>
        <v>-0.11006702860752682</v>
      </c>
      <c r="P5" s="30">
        <v>4302.6364593630424</v>
      </c>
      <c r="Q5" s="30">
        <v>3986.5114407328942</v>
      </c>
      <c r="R5" s="30">
        <v>3191.2724757340516</v>
      </c>
      <c r="S5" s="30">
        <v>2397.2694216644568</v>
      </c>
      <c r="T5" s="30">
        <v>1957.0774734731331</v>
      </c>
      <c r="U5" s="30">
        <v>1579.8465816204391</v>
      </c>
      <c r="V5" s="30">
        <v>1048.6211803107192</v>
      </c>
      <c r="W5" s="30">
        <v>736.27766587069868</v>
      </c>
      <c r="X5" s="30">
        <v>807.98005052557392</v>
      </c>
    </row>
    <row r="6" spans="1:24" x14ac:dyDescent="0.25">
      <c r="A6" s="31"/>
      <c r="B6" s="30"/>
      <c r="C6" s="30"/>
      <c r="D6" s="30"/>
      <c r="E6" s="30"/>
      <c r="F6" s="30"/>
      <c r="G6" s="30"/>
      <c r="H6" s="30"/>
      <c r="I6" s="30"/>
      <c r="J6" s="30"/>
      <c r="L6" s="33"/>
      <c r="M6" s="33"/>
      <c r="N6" s="33"/>
      <c r="P6" s="30"/>
      <c r="Q6" s="30"/>
      <c r="R6" s="30"/>
      <c r="S6" s="30"/>
      <c r="T6" s="30"/>
      <c r="U6" s="30"/>
      <c r="V6" s="30"/>
      <c r="W6" s="30"/>
      <c r="X6" s="30"/>
    </row>
    <row r="7" spans="1:24" x14ac:dyDescent="0.25">
      <c r="A7" s="32" t="s">
        <v>45</v>
      </c>
      <c r="B7" s="30">
        <f>B8+B9</f>
        <v>2104.6138616990979</v>
      </c>
      <c r="C7" s="30">
        <f>C8+C9</f>
        <v>7378.2517585303494</v>
      </c>
      <c r="D7" s="30">
        <f>D8</f>
        <v>9722.5948685546482</v>
      </c>
      <c r="E7" s="30">
        <v>11076.0517485451</v>
      </c>
      <c r="F7" s="30">
        <v>17143.211673204631</v>
      </c>
      <c r="G7" s="30">
        <v>24535.771634224653</v>
      </c>
      <c r="H7" s="30">
        <v>18418.347067546609</v>
      </c>
      <c r="I7" s="30">
        <v>24535.771634224653</v>
      </c>
      <c r="J7" s="30">
        <f t="shared" ref="J7:J9" si="10">X7</f>
        <v>26663</v>
      </c>
      <c r="L7" s="33">
        <f t="shared" ref="L7:L9" si="11">J7/H7-1</f>
        <v>0.44763261883475902</v>
      </c>
      <c r="M7" s="33">
        <f t="shared" ref="M7:M9" si="12">J7/I7-1</f>
        <v>8.6699061170267155E-2</v>
      </c>
      <c r="N7" s="33">
        <f t="shared" ref="N7:N8" si="13">(G7/B7)^(1/5)-1</f>
        <v>0.6342762103621955</v>
      </c>
      <c r="P7" s="30">
        <v>10299.901563353736</v>
      </c>
      <c r="Q7" s="30">
        <v>11388.224607452577</v>
      </c>
      <c r="R7" s="30">
        <v>13209.618174060946</v>
      </c>
      <c r="S7" s="30">
        <v>17143.211673204631</v>
      </c>
      <c r="T7" s="30">
        <v>18418.347067546609</v>
      </c>
      <c r="U7" s="30">
        <v>20140.052404931655</v>
      </c>
      <c r="V7" s="30">
        <v>21654.963863479614</v>
      </c>
      <c r="W7" s="30">
        <v>24535.771634224653</v>
      </c>
      <c r="X7" s="30">
        <v>26663</v>
      </c>
    </row>
    <row r="8" spans="1:24" x14ac:dyDescent="0.25">
      <c r="A8" s="31" t="s">
        <v>46</v>
      </c>
      <c r="B8" s="30">
        <v>2104.6138616990979</v>
      </c>
      <c r="C8" s="30">
        <v>7378.2517585303494</v>
      </c>
      <c r="D8" s="30">
        <v>9722.5948685546482</v>
      </c>
      <c r="E8" s="30">
        <v>11041.626672845099</v>
      </c>
      <c r="F8" s="30">
        <v>14298.404820250782</v>
      </c>
      <c r="G8" s="30">
        <v>16978.905944385002</v>
      </c>
      <c r="H8" s="30">
        <v>14576.591805400443</v>
      </c>
      <c r="I8" s="30">
        <v>16978.905944385002</v>
      </c>
      <c r="J8" s="30">
        <f t="shared" si="10"/>
        <v>17699.555309642688</v>
      </c>
      <c r="L8" s="33">
        <f t="shared" si="11"/>
        <v>0.21424510927754903</v>
      </c>
      <c r="M8" s="33">
        <f t="shared" si="12"/>
        <v>4.2443804543013552E-2</v>
      </c>
      <c r="N8" s="33">
        <f t="shared" si="13"/>
        <v>0.51826456194869186</v>
      </c>
      <c r="P8" s="30">
        <v>10195.179626476138</v>
      </c>
      <c r="Q8" s="30">
        <v>11151.392424403906</v>
      </c>
      <c r="R8" s="30">
        <v>12364.911246394164</v>
      </c>
      <c r="S8" s="30">
        <v>14298.404820250782</v>
      </c>
      <c r="T8" s="30">
        <v>14576.591805400443</v>
      </c>
      <c r="U8" s="30">
        <v>15437.503516627075</v>
      </c>
      <c r="V8" s="30">
        <v>15938.939882591818</v>
      </c>
      <c r="W8" s="30">
        <v>16978.905944385002</v>
      </c>
      <c r="X8" s="30">
        <v>17699.555309642688</v>
      </c>
    </row>
    <row r="9" spans="1:24" x14ac:dyDescent="0.25">
      <c r="A9" s="31" t="s">
        <v>191</v>
      </c>
      <c r="B9" s="30"/>
      <c r="C9" s="30"/>
      <c r="D9" s="30"/>
      <c r="E9" s="30">
        <v>34</v>
      </c>
      <c r="F9" s="30">
        <v>2844.8068529538491</v>
      </c>
      <c r="G9" s="30">
        <v>7556.8656898396512</v>
      </c>
      <c r="H9" s="30">
        <v>3841.7552621461637</v>
      </c>
      <c r="I9" s="30">
        <v>7556.8656898396512</v>
      </c>
      <c r="J9" s="30">
        <f t="shared" si="10"/>
        <v>8963.3315955160906</v>
      </c>
      <c r="L9" s="33">
        <f t="shared" si="11"/>
        <v>1.3331344616962411</v>
      </c>
      <c r="M9" s="33">
        <f t="shared" si="12"/>
        <v>0.18611762646085661</v>
      </c>
      <c r="N9" s="33"/>
      <c r="P9" s="30">
        <v>104.72193687759864</v>
      </c>
      <c r="Q9" s="30">
        <v>236.83218304866978</v>
      </c>
      <c r="R9" s="30">
        <v>844.70692766678258</v>
      </c>
      <c r="S9" s="30">
        <v>2844.8068529538491</v>
      </c>
      <c r="T9" s="30">
        <v>3841.7552621461637</v>
      </c>
      <c r="U9" s="30">
        <v>4702.5488883045809</v>
      </c>
      <c r="V9" s="30">
        <v>5716.027436600798</v>
      </c>
      <c r="W9" s="30">
        <v>7556.8656898396512</v>
      </c>
      <c r="X9" s="30">
        <v>8963.3315955160906</v>
      </c>
    </row>
    <row r="10" spans="1:24" x14ac:dyDescent="0.25">
      <c r="A10" s="31"/>
      <c r="B10" s="30"/>
      <c r="C10" s="30"/>
      <c r="D10" s="30"/>
      <c r="E10" s="30"/>
      <c r="F10" s="30"/>
      <c r="G10" s="30"/>
      <c r="H10" s="30"/>
      <c r="I10" s="30"/>
      <c r="J10" s="30"/>
      <c r="L10" s="33"/>
      <c r="M10" s="33"/>
      <c r="N10" s="33"/>
      <c r="P10" s="30"/>
      <c r="Q10" s="30"/>
      <c r="R10" s="30"/>
      <c r="S10" s="30"/>
      <c r="T10" s="30"/>
      <c r="U10" s="30"/>
      <c r="V10" s="30"/>
      <c r="W10" s="30"/>
      <c r="X10" s="30"/>
    </row>
    <row r="11" spans="1:24" x14ac:dyDescent="0.25">
      <c r="A11" s="32" t="s">
        <v>192</v>
      </c>
      <c r="B11" s="33">
        <f t="shared" ref="B11:X11" si="14">(B7+B5)/B2</f>
        <v>0.10963383115364728</v>
      </c>
      <c r="C11" s="33">
        <f t="shared" si="14"/>
        <v>0.23858906027835416</v>
      </c>
      <c r="D11" s="33">
        <f t="shared" si="14"/>
        <v>0.30734181220178841</v>
      </c>
      <c r="E11" s="33">
        <f t="shared" si="14"/>
        <v>0.33352355235170861</v>
      </c>
      <c r="F11" s="33">
        <f t="shared" si="14"/>
        <v>0.3815770791543901</v>
      </c>
      <c r="G11" s="33">
        <f t="shared" si="14"/>
        <v>0.39098040611549817</v>
      </c>
      <c r="H11" s="33">
        <f t="shared" ref="H11" si="15">(H7+H5)/H2</f>
        <v>0.38618039780513402</v>
      </c>
      <c r="I11" s="33">
        <f t="shared" ref="I11" si="16">(I7+I5)/I2</f>
        <v>0.39098039713281069</v>
      </c>
      <c r="J11" s="33">
        <f>X11</f>
        <v>0.40292825664344495</v>
      </c>
      <c r="L11" s="33">
        <f>J11-H11</f>
        <v>1.6747858838310925E-2</v>
      </c>
      <c r="M11" s="33">
        <f>J11-I11</f>
        <v>1.1947859510634262E-2</v>
      </c>
      <c r="N11" s="33"/>
      <c r="P11" s="33">
        <f t="shared" si="14"/>
        <v>0.33801080488719026</v>
      </c>
      <c r="Q11" s="33">
        <f t="shared" si="14"/>
        <v>0.34745831393576915</v>
      </c>
      <c r="R11" s="33">
        <f t="shared" si="14"/>
        <v>0.35059475422309117</v>
      </c>
      <c r="S11" s="33">
        <f t="shared" si="14"/>
        <v>0.3815770419547585</v>
      </c>
      <c r="T11" s="33">
        <f t="shared" si="14"/>
        <v>0.38618039780513402</v>
      </c>
      <c r="U11" s="33">
        <f t="shared" si="14"/>
        <v>0.3927501255519974</v>
      </c>
      <c r="V11" s="33">
        <f t="shared" si="14"/>
        <v>0.39184275446756178</v>
      </c>
      <c r="W11" s="33">
        <f t="shared" ref="W11" si="17">(W7+W5)/W2</f>
        <v>0.39098039713281069</v>
      </c>
      <c r="X11" s="33">
        <f t="shared" si="14"/>
        <v>0.40292825664344495</v>
      </c>
    </row>
    <row r="12" spans="1:24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L12" s="178"/>
      <c r="M12" s="178"/>
      <c r="N12" s="178"/>
      <c r="P12" s="44"/>
      <c r="Q12" s="44"/>
      <c r="R12" s="44"/>
      <c r="S12" s="44"/>
      <c r="T12" s="44"/>
      <c r="U12" s="44"/>
      <c r="V12" s="44"/>
      <c r="W12" s="44"/>
      <c r="X12" s="44"/>
    </row>
    <row r="13" spans="1:24" x14ac:dyDescent="0.25">
      <c r="A13" s="34" t="s">
        <v>67</v>
      </c>
      <c r="B13" s="68">
        <v>31228</v>
      </c>
      <c r="C13" s="68">
        <f t="shared" ref="C13:H13" si="18">C14+C18+C24</f>
        <v>34903.472851290084</v>
      </c>
      <c r="D13" s="68">
        <f t="shared" si="18"/>
        <v>37951.130050348336</v>
      </c>
      <c r="E13" s="68">
        <f t="shared" si="18"/>
        <v>44688.030561033956</v>
      </c>
      <c r="F13" s="68">
        <f t="shared" si="18"/>
        <v>51209.787386004922</v>
      </c>
      <c r="G13" s="68">
        <f t="shared" si="18"/>
        <v>64637.636323467887</v>
      </c>
      <c r="H13" s="68">
        <f t="shared" si="18"/>
        <v>52761.415379521117</v>
      </c>
      <c r="I13" s="68">
        <f t="shared" ref="I13" si="19">I14+I18+I24</f>
        <v>64637.636323467887</v>
      </c>
      <c r="J13" s="68">
        <f t="shared" ref="J13:J26" si="20">X13</f>
        <v>68178.229875272955</v>
      </c>
      <c r="L13" s="125">
        <f t="shared" ref="L13:L26" si="21">J13/H13-1</f>
        <v>0.29219865283856161</v>
      </c>
      <c r="M13" s="125">
        <f t="shared" ref="M13:M26" si="22">J13/I13-1</f>
        <v>5.4776036891057922E-2</v>
      </c>
      <c r="N13" s="125">
        <f t="shared" ref="N13:N25" si="23">(G13/B13)^(1/5)-1</f>
        <v>0.15661350565038967</v>
      </c>
      <c r="P13" s="68">
        <f t="shared" ref="P13:X13" si="24">P14+P18+P24</f>
        <v>43160.227606277978</v>
      </c>
      <c r="Q13" s="68">
        <f t="shared" si="24"/>
        <v>44249.152866802979</v>
      </c>
      <c r="R13" s="68">
        <f t="shared" si="24"/>
        <v>46780.195801625101</v>
      </c>
      <c r="S13" s="68">
        <f t="shared" si="24"/>
        <v>51209.787386004922</v>
      </c>
      <c r="T13" s="68">
        <f t="shared" ref="T13" si="25">T14+T18+T24</f>
        <v>52761.415379521117</v>
      </c>
      <c r="U13" s="68">
        <f t="shared" si="24"/>
        <v>55302.080313852202</v>
      </c>
      <c r="V13" s="68">
        <f t="shared" si="24"/>
        <v>57940.858301941051</v>
      </c>
      <c r="W13" s="68">
        <f t="shared" ref="W13" si="26">W14+W18+W24</f>
        <v>64637.636323467887</v>
      </c>
      <c r="X13" s="68">
        <f t="shared" si="24"/>
        <v>68178.229875272955</v>
      </c>
    </row>
    <row r="14" spans="1:24" x14ac:dyDescent="0.25">
      <c r="A14" s="49" t="s">
        <v>53</v>
      </c>
      <c r="B14" s="50">
        <f t="shared" ref="B14:G14" si="27">SUM(B15:B17)</f>
        <v>14332.893329280012</v>
      </c>
      <c r="C14" s="50">
        <f t="shared" si="27"/>
        <v>19173.020191885076</v>
      </c>
      <c r="D14" s="50">
        <f t="shared" si="27"/>
        <v>18494.734894763056</v>
      </c>
      <c r="E14" s="50">
        <f t="shared" si="27"/>
        <v>20693.686955748948</v>
      </c>
      <c r="F14" s="50">
        <f t="shared" si="27"/>
        <v>23617.374815281932</v>
      </c>
      <c r="G14" s="50">
        <f t="shared" si="27"/>
        <v>28511.942059844998</v>
      </c>
      <c r="H14" s="50">
        <f t="shared" ref="H14" si="28">SUM(H15:H17)</f>
        <v>24553.943459577102</v>
      </c>
      <c r="I14" s="50">
        <f t="shared" ref="I14" si="29">SUM(I15:I17)</f>
        <v>28511.942059844998</v>
      </c>
      <c r="J14" s="50">
        <f t="shared" si="20"/>
        <v>29594.896472075961</v>
      </c>
      <c r="L14" s="179">
        <f t="shared" si="21"/>
        <v>0.20530115746164057</v>
      </c>
      <c r="M14" s="179">
        <f t="shared" si="22"/>
        <v>3.7982485021816448E-2</v>
      </c>
      <c r="N14" s="179">
        <f t="shared" si="23"/>
        <v>0.14746272425022178</v>
      </c>
      <c r="P14" s="50">
        <f t="shared" ref="P14:S14" si="30">SUM(P15:P17)</f>
        <v>20614.289176683971</v>
      </c>
      <c r="Q14" s="50">
        <f t="shared" si="30"/>
        <v>21474.264160043997</v>
      </c>
      <c r="R14" s="50">
        <f t="shared" si="30"/>
        <v>22207.438333999089</v>
      </c>
      <c r="S14" s="50">
        <f t="shared" si="30"/>
        <v>23617.374815281932</v>
      </c>
      <c r="T14" s="50">
        <f t="shared" ref="T14" si="31">SUM(T15:T17)</f>
        <v>24553.943459577102</v>
      </c>
      <c r="U14" s="50">
        <f t="shared" ref="U14:X14" si="32">SUM(U15:U17)</f>
        <v>25718.083653878217</v>
      </c>
      <c r="V14" s="50">
        <f t="shared" si="32"/>
        <v>26595.952745663053</v>
      </c>
      <c r="W14" s="50">
        <f t="shared" ref="W14" si="33">SUM(W15:W17)</f>
        <v>28511.942059844998</v>
      </c>
      <c r="X14" s="50">
        <f t="shared" si="32"/>
        <v>29594.896472075961</v>
      </c>
    </row>
    <row r="15" spans="1:24" x14ac:dyDescent="0.25">
      <c r="A15" s="47" t="s">
        <v>48</v>
      </c>
      <c r="B15" s="157">
        <v>8579.1225426260025</v>
      </c>
      <c r="C15" s="46">
        <v>12196.569951420081</v>
      </c>
      <c r="D15" s="46">
        <v>12443.061576090053</v>
      </c>
      <c r="E15" s="46">
        <v>14439.242226756973</v>
      </c>
      <c r="F15" s="46">
        <v>17727.040455566937</v>
      </c>
      <c r="G15" s="46">
        <v>21800.368169848967</v>
      </c>
      <c r="H15" s="46">
        <v>18618.172965633101</v>
      </c>
      <c r="I15" s="46">
        <v>21800.368169848967</v>
      </c>
      <c r="J15" s="46">
        <f t="shared" si="20"/>
        <v>22837.709245154911</v>
      </c>
      <c r="L15" s="180">
        <f t="shared" si="21"/>
        <v>0.22663535714866145</v>
      </c>
      <c r="M15" s="180">
        <f t="shared" si="22"/>
        <v>4.7583649378024617E-2</v>
      </c>
      <c r="N15" s="180">
        <f t="shared" si="23"/>
        <v>0.20504757023075815</v>
      </c>
      <c r="P15" s="46">
        <v>14747.431305812977</v>
      </c>
      <c r="Q15" s="46">
        <v>15698.419049518014</v>
      </c>
      <c r="R15" s="46">
        <v>16495.164508054055</v>
      </c>
      <c r="S15" s="46">
        <v>17727.040455566937</v>
      </c>
      <c r="T15" s="46">
        <v>18618.172965633101</v>
      </c>
      <c r="U15" s="46">
        <v>19680.674279458239</v>
      </c>
      <c r="V15" s="46">
        <v>20389.092869287029</v>
      </c>
      <c r="W15" s="46">
        <v>21800.368169848967</v>
      </c>
      <c r="X15" s="46">
        <v>22837.709245154911</v>
      </c>
    </row>
    <row r="16" spans="1:24" x14ac:dyDescent="0.25">
      <c r="A16" s="47" t="s">
        <v>185</v>
      </c>
      <c r="B16" s="46">
        <v>4294.8487805120103</v>
      </c>
      <c r="C16" s="46">
        <v>5757.6817701029959</v>
      </c>
      <c r="D16" s="46">
        <v>4882.1478235820041</v>
      </c>
      <c r="E16" s="46">
        <v>5381.1469049429752</v>
      </c>
      <c r="F16" s="46">
        <v>5346.1347263729949</v>
      </c>
      <c r="G16" s="46">
        <v>5904.591262074031</v>
      </c>
      <c r="H16" s="46">
        <v>5350.7976902930013</v>
      </c>
      <c r="I16" s="46">
        <v>5904.591262074031</v>
      </c>
      <c r="J16" s="46">
        <f t="shared" si="20"/>
        <v>5957.9583325420554</v>
      </c>
      <c r="L16" s="180">
        <f t="shared" si="21"/>
        <v>0.1134710518677462</v>
      </c>
      <c r="M16" s="180">
        <f t="shared" si="22"/>
        <v>9.0382328089004815E-3</v>
      </c>
      <c r="N16" s="180">
        <f t="shared" si="23"/>
        <v>6.5732947801661057E-2</v>
      </c>
      <c r="P16" s="46">
        <v>5378.6973849819951</v>
      </c>
      <c r="Q16" s="46">
        <v>5294.6747371379861</v>
      </c>
      <c r="R16" s="46">
        <v>5226.9957485300311</v>
      </c>
      <c r="S16" s="46">
        <v>5346.1347263729949</v>
      </c>
      <c r="T16" s="46">
        <v>5350.7976902930013</v>
      </c>
      <c r="U16" s="46">
        <v>5443.1784732629794</v>
      </c>
      <c r="V16" s="46">
        <v>5545.4661198590229</v>
      </c>
      <c r="W16" s="46">
        <v>5904.591262074031</v>
      </c>
      <c r="X16" s="46">
        <v>5957.9583325420554</v>
      </c>
    </row>
    <row r="17" spans="1:24" s="53" customFormat="1" x14ac:dyDescent="0.25">
      <c r="A17" s="51" t="s">
        <v>66</v>
      </c>
      <c r="B17" s="52">
        <v>1458.9220061420006</v>
      </c>
      <c r="C17" s="52">
        <v>1218.7684703620005</v>
      </c>
      <c r="D17" s="52">
        <v>1169.525495091</v>
      </c>
      <c r="E17" s="52">
        <v>873.29782404899981</v>
      </c>
      <c r="F17" s="52">
        <v>544.19963334199997</v>
      </c>
      <c r="G17" s="52">
        <v>806.98262792200001</v>
      </c>
      <c r="H17" s="52">
        <v>584.97280365100016</v>
      </c>
      <c r="I17" s="52">
        <v>806.98262792200001</v>
      </c>
      <c r="J17" s="52">
        <f t="shared" si="20"/>
        <v>799.22889437899903</v>
      </c>
      <c r="L17" s="181">
        <f t="shared" si="21"/>
        <v>0.36626675529316732</v>
      </c>
      <c r="M17" s="181">
        <f t="shared" si="22"/>
        <v>-9.6083029234061978E-3</v>
      </c>
      <c r="N17" s="60">
        <f t="shared" si="23"/>
        <v>-0.11168617309368079</v>
      </c>
      <c r="P17" s="52">
        <v>488.16048588899997</v>
      </c>
      <c r="Q17" s="52">
        <v>481.17037338799992</v>
      </c>
      <c r="R17" s="52">
        <v>485.27807741499998</v>
      </c>
      <c r="S17" s="52">
        <v>544.19963334199997</v>
      </c>
      <c r="T17" s="52">
        <v>584.97280365100016</v>
      </c>
      <c r="U17" s="52">
        <v>594.23090115699983</v>
      </c>
      <c r="V17" s="52">
        <v>661.39375651700016</v>
      </c>
      <c r="W17" s="52">
        <v>806.98262792200001</v>
      </c>
      <c r="X17" s="52">
        <v>799.22889437899903</v>
      </c>
    </row>
    <row r="18" spans="1:24" x14ac:dyDescent="0.25">
      <c r="A18" s="41" t="s">
        <v>55</v>
      </c>
      <c r="B18" s="48">
        <f t="shared" ref="B18:H18" si="34">SUM(B19:B23)</f>
        <v>11644.828547567009</v>
      </c>
      <c r="C18" s="48">
        <f t="shared" si="34"/>
        <v>13445.211951570016</v>
      </c>
      <c r="D18" s="48">
        <f t="shared" si="34"/>
        <v>16056.559902041283</v>
      </c>
      <c r="E18" s="48">
        <f t="shared" si="34"/>
        <v>19198.771051633008</v>
      </c>
      <c r="F18" s="48">
        <f t="shared" si="34"/>
        <v>21108.571807018991</v>
      </c>
      <c r="G18" s="48">
        <f t="shared" si="34"/>
        <v>25573.456671962766</v>
      </c>
      <c r="H18" s="48">
        <f t="shared" si="34"/>
        <v>21522.631393194017</v>
      </c>
      <c r="I18" s="48">
        <f t="shared" ref="I18" si="35">SUM(I19:I23)</f>
        <v>25573.456671962766</v>
      </c>
      <c r="J18" s="48">
        <f t="shared" si="20"/>
        <v>27511.021084218999</v>
      </c>
      <c r="L18" s="84">
        <f t="shared" si="21"/>
        <v>0.27823687455422652</v>
      </c>
      <c r="M18" s="84">
        <f t="shared" si="22"/>
        <v>7.5764666353472121E-2</v>
      </c>
      <c r="N18" s="84">
        <f t="shared" si="23"/>
        <v>0.17039179113667302</v>
      </c>
      <c r="P18" s="48">
        <f t="shared" ref="P18:T18" si="36">SUM(P19:P23)</f>
        <v>18103.095241558007</v>
      </c>
      <c r="Q18" s="48">
        <f t="shared" si="36"/>
        <v>18165.009989058985</v>
      </c>
      <c r="R18" s="48">
        <f t="shared" si="36"/>
        <v>19322.606398274009</v>
      </c>
      <c r="S18" s="48">
        <f t="shared" si="36"/>
        <v>21108.571807018991</v>
      </c>
      <c r="T18" s="48">
        <f t="shared" si="36"/>
        <v>21522.631393194017</v>
      </c>
      <c r="U18" s="48">
        <f t="shared" ref="U18:X18" si="37">SUM(U19:U23)</f>
        <v>22317.082694512988</v>
      </c>
      <c r="V18" s="48">
        <f t="shared" si="37"/>
        <v>22870.141083711998</v>
      </c>
      <c r="W18" s="48">
        <f t="shared" ref="W18" si="38">SUM(W19:W23)</f>
        <v>25573.456671962766</v>
      </c>
      <c r="X18" s="48">
        <f t="shared" si="37"/>
        <v>27511.021084218999</v>
      </c>
    </row>
    <row r="19" spans="1:24" x14ac:dyDescent="0.25">
      <c r="A19" s="47" t="s">
        <v>49</v>
      </c>
      <c r="B19" s="46">
        <v>4036.8874788380012</v>
      </c>
      <c r="C19" s="46">
        <v>6195.0664803999998</v>
      </c>
      <c r="D19" s="46">
        <v>9125.0870094932907</v>
      </c>
      <c r="E19" s="46">
        <v>13149.132265969007</v>
      </c>
      <c r="F19" s="46">
        <v>16228.015049051994</v>
      </c>
      <c r="G19" s="46">
        <v>20733.264805893999</v>
      </c>
      <c r="H19" s="46">
        <v>17130.156046263015</v>
      </c>
      <c r="I19" s="46">
        <v>20733.264805893999</v>
      </c>
      <c r="J19" s="46">
        <f t="shared" si="20"/>
        <v>22141.886918472999</v>
      </c>
      <c r="L19" s="180">
        <f t="shared" si="21"/>
        <v>0.29256773018733284</v>
      </c>
      <c r="M19" s="180">
        <f t="shared" si="22"/>
        <v>6.7940197830230753E-2</v>
      </c>
      <c r="N19" s="180">
        <f t="shared" si="23"/>
        <v>0.38715250354476827</v>
      </c>
      <c r="P19" s="46">
        <v>13261.636645575007</v>
      </c>
      <c r="Q19" s="46">
        <v>13600.186261813984</v>
      </c>
      <c r="R19" s="46">
        <v>14605.74943102101</v>
      </c>
      <c r="S19" s="46">
        <v>16228.015049051994</v>
      </c>
      <c r="T19" s="46">
        <v>17130.156046263015</v>
      </c>
      <c r="U19" s="46">
        <v>17831.639682631991</v>
      </c>
      <c r="V19" s="46">
        <v>18283.992357187999</v>
      </c>
      <c r="W19" s="46">
        <v>20733.264805893999</v>
      </c>
      <c r="X19" s="46">
        <v>22141.886918472999</v>
      </c>
    </row>
    <row r="20" spans="1:24" x14ac:dyDescent="0.25">
      <c r="A20" s="47" t="s">
        <v>185</v>
      </c>
      <c r="B20" s="46">
        <v>1437.452272888999</v>
      </c>
      <c r="C20" s="157"/>
      <c r="D20" s="157">
        <v>0</v>
      </c>
      <c r="E20" s="157">
        <v>0</v>
      </c>
      <c r="F20" s="157">
        <v>0</v>
      </c>
      <c r="G20" s="157">
        <v>0</v>
      </c>
      <c r="H20" s="157"/>
      <c r="I20" s="157">
        <v>0</v>
      </c>
      <c r="J20" s="157">
        <f t="shared" si="20"/>
        <v>61</v>
      </c>
      <c r="L20" s="163"/>
      <c r="M20" s="163"/>
      <c r="N20" s="163"/>
      <c r="P20" s="157"/>
      <c r="Q20" s="157"/>
      <c r="R20" s="157">
        <v>0</v>
      </c>
      <c r="S20" s="157">
        <v>0</v>
      </c>
      <c r="T20" s="157"/>
      <c r="U20" s="157">
        <v>0</v>
      </c>
      <c r="V20" s="157">
        <v>0</v>
      </c>
      <c r="W20" s="157">
        <v>0</v>
      </c>
      <c r="X20" s="157">
        <v>61</v>
      </c>
    </row>
    <row r="21" spans="1:24" x14ac:dyDescent="0.25">
      <c r="A21" s="159" t="s">
        <v>186</v>
      </c>
      <c r="B21" s="157">
        <v>2231.2652988590094</v>
      </c>
      <c r="C21" s="157">
        <v>2754.1213704900179</v>
      </c>
      <c r="D21" s="157">
        <v>2923.166893702989</v>
      </c>
      <c r="E21" s="157">
        <v>2025.074849719</v>
      </c>
      <c r="F21" s="157">
        <v>1883.7298731230001</v>
      </c>
      <c r="G21" s="157">
        <v>2511.547654295764</v>
      </c>
      <c r="H21" s="157">
        <v>1883.8127687740002</v>
      </c>
      <c r="I21" s="157">
        <v>2511.547654295764</v>
      </c>
      <c r="J21" s="157">
        <f t="shared" si="20"/>
        <v>2898.7315904739999</v>
      </c>
      <c r="L21" s="163">
        <f t="shared" si="21"/>
        <v>0.53875779935418766</v>
      </c>
      <c r="M21" s="163">
        <f t="shared" si="22"/>
        <v>0.15416149302044668</v>
      </c>
      <c r="N21" s="163">
        <f t="shared" si="23"/>
        <v>2.394833071898339E-2</v>
      </c>
      <c r="P21" s="157">
        <v>1679.1157453219998</v>
      </c>
      <c r="Q21" s="157">
        <v>1647.9116417510004</v>
      </c>
      <c r="R21" s="157">
        <v>1714.9462535790001</v>
      </c>
      <c r="S21" s="157">
        <v>1883.7298731230001</v>
      </c>
      <c r="T21" s="157">
        <v>1883.8127687740002</v>
      </c>
      <c r="U21" s="157">
        <v>1998.7940924059999</v>
      </c>
      <c r="V21" s="157">
        <v>1996.3834976430001</v>
      </c>
      <c r="W21" s="157">
        <v>2511.547654295764</v>
      </c>
      <c r="X21" s="157">
        <v>2898.7315904739999</v>
      </c>
    </row>
    <row r="22" spans="1:24" s="53" customFormat="1" x14ac:dyDescent="0.25">
      <c r="A22" s="160" t="s">
        <v>50</v>
      </c>
      <c r="B22" s="158">
        <v>2876.2234969810002</v>
      </c>
      <c r="C22" s="158">
        <v>3836.1555490049996</v>
      </c>
      <c r="D22" s="158">
        <v>3557.4505972920006</v>
      </c>
      <c r="E22" s="158">
        <v>3361.6110437090006</v>
      </c>
      <c r="F22" s="158">
        <v>2354.9750162659998</v>
      </c>
      <c r="G22" s="158">
        <v>1887.0738059169998</v>
      </c>
      <c r="H22" s="158">
        <v>1902.1590785979997</v>
      </c>
      <c r="I22" s="158">
        <v>1887.0738059169998</v>
      </c>
      <c r="J22" s="158">
        <f t="shared" si="20"/>
        <v>1932.896137916</v>
      </c>
      <c r="L22" s="60">
        <f t="shared" si="21"/>
        <v>1.6159037203478999E-2</v>
      </c>
      <c r="M22" s="60">
        <f t="shared" si="22"/>
        <v>2.4282215065103641E-2</v>
      </c>
      <c r="N22" s="60">
        <f t="shared" si="23"/>
        <v>-8.0835481758230077E-2</v>
      </c>
      <c r="P22" s="158">
        <v>2320.2587645540002</v>
      </c>
      <c r="Q22" s="158">
        <v>2240.3921652499998</v>
      </c>
      <c r="R22" s="158">
        <v>2298.080424021</v>
      </c>
      <c r="S22" s="158">
        <v>2354.9750162659998</v>
      </c>
      <c r="T22" s="158">
        <v>1902.1590785979997</v>
      </c>
      <c r="U22" s="158">
        <v>1998.791651407</v>
      </c>
      <c r="V22" s="158">
        <v>2043.7652288810002</v>
      </c>
      <c r="W22" s="158">
        <v>1887.0738059169998</v>
      </c>
      <c r="X22" s="158">
        <v>1932.896137916</v>
      </c>
    </row>
    <row r="23" spans="1:24" x14ac:dyDescent="0.25">
      <c r="A23" s="160" t="s">
        <v>51</v>
      </c>
      <c r="B23" s="158">
        <v>1063</v>
      </c>
      <c r="C23" s="158">
        <v>659.86855167499994</v>
      </c>
      <c r="D23" s="158">
        <v>450.85540155299992</v>
      </c>
      <c r="E23" s="158">
        <v>662.95289223600025</v>
      </c>
      <c r="F23" s="158">
        <v>641.85186857800034</v>
      </c>
      <c r="G23" s="158">
        <v>441.57040585600026</v>
      </c>
      <c r="H23" s="158">
        <v>606.5034995590006</v>
      </c>
      <c r="I23" s="158">
        <v>441.57040585600026</v>
      </c>
      <c r="J23" s="158">
        <f t="shared" si="20"/>
        <v>476.50643735600102</v>
      </c>
      <c r="L23" s="60">
        <f t="shared" si="21"/>
        <v>-0.21433851955928163</v>
      </c>
      <c r="M23" s="60">
        <f t="shared" si="22"/>
        <v>7.9117692301584386E-2</v>
      </c>
      <c r="N23" s="60">
        <f t="shared" si="23"/>
        <v>-0.16113255803352011</v>
      </c>
      <c r="P23" s="158">
        <v>842.08408610700008</v>
      </c>
      <c r="Q23" s="158">
        <v>676.51992024400033</v>
      </c>
      <c r="R23" s="158">
        <v>703.83028965300025</v>
      </c>
      <c r="S23" s="158">
        <v>641.85186857800034</v>
      </c>
      <c r="T23" s="158">
        <v>606.5034995590006</v>
      </c>
      <c r="U23" s="158">
        <v>487.85726806800062</v>
      </c>
      <c r="V23" s="158">
        <v>546</v>
      </c>
      <c r="W23" s="158">
        <v>441.57040585600026</v>
      </c>
      <c r="X23" s="158">
        <v>476.50643735600102</v>
      </c>
    </row>
    <row r="24" spans="1:24" x14ac:dyDescent="0.25">
      <c r="A24" s="41" t="s">
        <v>54</v>
      </c>
      <c r="B24" s="48">
        <f t="shared" ref="B24:H24" si="39">SUM(B25:B26)</f>
        <v>840.61860796300004</v>
      </c>
      <c r="C24" s="48">
        <f t="shared" si="39"/>
        <v>2285.2407078349966</v>
      </c>
      <c r="D24" s="48">
        <f t="shared" si="39"/>
        <v>3399.8352535439999</v>
      </c>
      <c r="E24" s="48">
        <f t="shared" si="39"/>
        <v>4795.5725536520004</v>
      </c>
      <c r="F24" s="48">
        <f t="shared" si="39"/>
        <v>6483.840763704</v>
      </c>
      <c r="G24" s="48">
        <f t="shared" si="39"/>
        <v>10552.237591660123</v>
      </c>
      <c r="H24" s="48">
        <f t="shared" si="39"/>
        <v>6684.8405267500002</v>
      </c>
      <c r="I24" s="48">
        <f t="shared" ref="I24" si="40">SUM(I25:I26)</f>
        <v>10552.237591660123</v>
      </c>
      <c r="J24" s="48">
        <f t="shared" si="20"/>
        <v>11072.312318978</v>
      </c>
      <c r="K24" s="134"/>
      <c r="L24" s="84">
        <f t="shared" si="21"/>
        <v>0.6563315571510091</v>
      </c>
      <c r="M24" s="84">
        <f t="shared" si="22"/>
        <v>4.9285729476837625E-2</v>
      </c>
      <c r="N24" s="84">
        <f t="shared" si="23"/>
        <v>0.65862845730400221</v>
      </c>
      <c r="P24" s="48">
        <f t="shared" ref="P24:T24" si="41">SUM(P25:P26)</f>
        <v>4442.8431880360004</v>
      </c>
      <c r="Q24" s="48">
        <f t="shared" si="41"/>
        <v>4609.8787177000004</v>
      </c>
      <c r="R24" s="48">
        <f t="shared" si="41"/>
        <v>5250.1510693520004</v>
      </c>
      <c r="S24" s="48">
        <f t="shared" si="41"/>
        <v>6483.840763704</v>
      </c>
      <c r="T24" s="48">
        <f t="shared" si="41"/>
        <v>6684.8405267500002</v>
      </c>
      <c r="U24" s="48">
        <f t="shared" ref="U24:X24" si="42">SUM(U25:U26)</f>
        <v>7266.9139654610008</v>
      </c>
      <c r="V24" s="48">
        <f t="shared" si="42"/>
        <v>8474.7644725659993</v>
      </c>
      <c r="W24" s="48">
        <f t="shared" ref="W24" si="43">SUM(W25:W26)</f>
        <v>10552.237591660123</v>
      </c>
      <c r="X24" s="48">
        <f t="shared" si="42"/>
        <v>11072.312318978</v>
      </c>
    </row>
    <row r="25" spans="1:24" x14ac:dyDescent="0.25">
      <c r="A25" s="47" t="s">
        <v>57</v>
      </c>
      <c r="B25" s="46">
        <v>840.61860796300004</v>
      </c>
      <c r="C25" s="46">
        <v>2281.3162469959966</v>
      </c>
      <c r="D25" s="46">
        <v>3378.4116862420001</v>
      </c>
      <c r="E25" s="46">
        <v>4737.5652862699999</v>
      </c>
      <c r="F25" s="46">
        <v>6154.6434810030005</v>
      </c>
      <c r="G25" s="46">
        <v>9785.630144503124</v>
      </c>
      <c r="H25" s="46">
        <v>6276.0637254930007</v>
      </c>
      <c r="I25" s="46">
        <v>9785.630144503124</v>
      </c>
      <c r="J25" s="46">
        <f t="shared" si="20"/>
        <v>10254.956620161998</v>
      </c>
      <c r="L25" s="180">
        <f t="shared" si="21"/>
        <v>0.63397904621442414</v>
      </c>
      <c r="M25" s="180">
        <f t="shared" si="22"/>
        <v>4.7960782160003212E-2</v>
      </c>
      <c r="N25" s="180">
        <f t="shared" si="23"/>
        <v>0.63379649331570187</v>
      </c>
      <c r="P25" s="46">
        <v>4386.1950571990001</v>
      </c>
      <c r="Q25" s="46">
        <v>4522.0059009000006</v>
      </c>
      <c r="R25" s="46">
        <v>5061.8431176540007</v>
      </c>
      <c r="S25" s="46">
        <v>6154.6434810030005</v>
      </c>
      <c r="T25" s="46">
        <v>6276.0637254930007</v>
      </c>
      <c r="U25" s="46">
        <v>6723.7882292380009</v>
      </c>
      <c r="V25" s="46">
        <v>7834.3201043519994</v>
      </c>
      <c r="W25" s="46">
        <v>9785.630144503124</v>
      </c>
      <c r="X25" s="46">
        <v>10254.956620161998</v>
      </c>
    </row>
    <row r="26" spans="1:24" x14ac:dyDescent="0.25">
      <c r="A26" s="47" t="s">
        <v>71</v>
      </c>
      <c r="B26" s="46">
        <v>0</v>
      </c>
      <c r="C26" s="46">
        <v>3.924460839</v>
      </c>
      <c r="D26" s="46">
        <v>21.423567302000002</v>
      </c>
      <c r="E26" s="46">
        <v>58.007267382000016</v>
      </c>
      <c r="F26" s="46">
        <v>329.19728270099995</v>
      </c>
      <c r="G26" s="46">
        <v>766.60744715700002</v>
      </c>
      <c r="H26" s="46">
        <v>408.77680125699999</v>
      </c>
      <c r="I26" s="46">
        <v>766.60744715700002</v>
      </c>
      <c r="J26" s="46">
        <f t="shared" si="20"/>
        <v>817.35569881600202</v>
      </c>
      <c r="L26" s="180">
        <f t="shared" si="21"/>
        <v>0.99951586367575307</v>
      </c>
      <c r="M26" s="180">
        <f t="shared" si="22"/>
        <v>6.6198485088038606E-2</v>
      </c>
      <c r="N26" s="180"/>
      <c r="P26" s="46">
        <v>56.648130837000011</v>
      </c>
      <c r="Q26" s="46">
        <v>87.87281680000001</v>
      </c>
      <c r="R26" s="46">
        <v>188.30795169800001</v>
      </c>
      <c r="S26" s="46">
        <v>329.19728270099995</v>
      </c>
      <c r="T26" s="46">
        <v>408.77680125699999</v>
      </c>
      <c r="U26" s="46">
        <v>543.12573622299999</v>
      </c>
      <c r="V26" s="46">
        <v>640.44436821399904</v>
      </c>
      <c r="W26" s="46">
        <v>766.60744715700002</v>
      </c>
      <c r="X26" s="46">
        <v>817.35569881600202</v>
      </c>
    </row>
    <row r="27" spans="1:24" x14ac:dyDescent="0.25">
      <c r="D27" s="44"/>
      <c r="E27" s="54"/>
      <c r="F27" s="54"/>
      <c r="G27" s="134"/>
      <c r="H27" s="54"/>
      <c r="I27" s="134"/>
      <c r="L27" s="178"/>
      <c r="M27" s="178"/>
      <c r="N27" s="178"/>
      <c r="P27" s="54"/>
      <c r="Q27" s="54"/>
      <c r="R27" s="54"/>
      <c r="S27" s="54"/>
      <c r="T27" s="54"/>
      <c r="U27" s="54"/>
    </row>
    <row r="28" spans="1:24" x14ac:dyDescent="0.25">
      <c r="A28" s="45" t="s">
        <v>64</v>
      </c>
      <c r="B28" s="46">
        <f>B15+B16+B19+B20+B21+B25+B26</f>
        <v>21420.194981687022</v>
      </c>
      <c r="C28" s="46">
        <f t="shared" ref="C28:H28" si="44">C15+C16+C19+C20+C21+C25+C26</f>
        <v>29188.680280248092</v>
      </c>
      <c r="D28" s="46">
        <f t="shared" si="44"/>
        <v>32773.298556412337</v>
      </c>
      <c r="E28" s="46">
        <f t="shared" si="44"/>
        <v>39790.168801039959</v>
      </c>
      <c r="F28" s="46">
        <f t="shared" si="44"/>
        <v>47668.760867818928</v>
      </c>
      <c r="G28" s="46">
        <f t="shared" si="44"/>
        <v>61502.009483772883</v>
      </c>
      <c r="H28" s="46">
        <f t="shared" si="44"/>
        <v>49667.779997713122</v>
      </c>
      <c r="I28" s="46">
        <f t="shared" ref="I28:J28" si="45">I15+I16+I19+I20+I21+I25+I26</f>
        <v>61502.009483772883</v>
      </c>
      <c r="J28" s="46">
        <f t="shared" si="45"/>
        <v>64969.598405621968</v>
      </c>
      <c r="L28" s="180">
        <f t="shared" ref="L28:L31" si="46">J28/H28-1</f>
        <v>0.30808339749860769</v>
      </c>
      <c r="M28" s="180">
        <f t="shared" ref="M28:M31" si="47">J28/I28-1</f>
        <v>5.6381717458581448E-2</v>
      </c>
      <c r="N28" s="180">
        <f t="shared" ref="N28:N31" si="48">(G28/B28)^(1/5)-1</f>
        <v>0.23484707463871834</v>
      </c>
      <c r="P28" s="46">
        <f t="shared" ref="P28:X28" si="49">P15+P16+P19+P20+P21+P25+P26</f>
        <v>39509.72426972798</v>
      </c>
      <c r="Q28" s="46">
        <f t="shared" si="49"/>
        <v>40851.07040792099</v>
      </c>
      <c r="R28" s="46">
        <f t="shared" si="49"/>
        <v>43293.007010536101</v>
      </c>
      <c r="S28" s="46">
        <f t="shared" si="49"/>
        <v>47668.760867818928</v>
      </c>
      <c r="T28" s="46">
        <f t="shared" si="49"/>
        <v>49667.779997713122</v>
      </c>
      <c r="U28" s="46">
        <f t="shared" si="49"/>
        <v>52221.200493220218</v>
      </c>
      <c r="V28" s="46">
        <f t="shared" si="49"/>
        <v>54689.699316543047</v>
      </c>
      <c r="W28" s="46">
        <f t="shared" ref="W28" si="50">W15+W16+W19+W20+W21+W25+W26</f>
        <v>61502.009483772883</v>
      </c>
      <c r="X28" s="46">
        <f t="shared" si="49"/>
        <v>64969.598405621968</v>
      </c>
    </row>
    <row r="29" spans="1:24" x14ac:dyDescent="0.25">
      <c r="A29" s="55" t="s">
        <v>65</v>
      </c>
      <c r="B29" s="52">
        <f>B17+B22+B23</f>
        <v>5398.1455031230007</v>
      </c>
      <c r="C29" s="52">
        <f t="shared" ref="C29:H29" si="51">C17+C22+C23</f>
        <v>5714.7925710420004</v>
      </c>
      <c r="D29" s="52">
        <f t="shared" si="51"/>
        <v>5177.8314939360007</v>
      </c>
      <c r="E29" s="52">
        <f t="shared" si="51"/>
        <v>4897.8617599940007</v>
      </c>
      <c r="F29" s="52">
        <f t="shared" si="51"/>
        <v>3541.026518186</v>
      </c>
      <c r="G29" s="52">
        <f t="shared" si="51"/>
        <v>3135.6268396950004</v>
      </c>
      <c r="H29" s="52">
        <f t="shared" si="51"/>
        <v>3093.6353818080006</v>
      </c>
      <c r="I29" s="52">
        <f t="shared" ref="I29:J29" si="52">I17+I22+I23</f>
        <v>3135.6268396950004</v>
      </c>
      <c r="J29" s="52">
        <f t="shared" si="52"/>
        <v>3208.6314696509999</v>
      </c>
      <c r="L29" s="60">
        <f t="shared" si="46"/>
        <v>3.7171829789389266E-2</v>
      </c>
      <c r="M29" s="60">
        <f t="shared" si="47"/>
        <v>2.3282308032259502E-2</v>
      </c>
      <c r="N29" s="60">
        <f t="shared" si="48"/>
        <v>-0.10295143181465227</v>
      </c>
      <c r="P29" s="52">
        <f t="shared" ref="P29:X29" si="53">P17+P22+P23</f>
        <v>3650.5033365500003</v>
      </c>
      <c r="Q29" s="52">
        <f t="shared" si="53"/>
        <v>3398.0824588820001</v>
      </c>
      <c r="R29" s="52">
        <f t="shared" si="53"/>
        <v>3487.1887910890005</v>
      </c>
      <c r="S29" s="52">
        <f t="shared" si="53"/>
        <v>3541.026518186</v>
      </c>
      <c r="T29" s="52">
        <f t="shared" si="53"/>
        <v>3093.6353818080006</v>
      </c>
      <c r="U29" s="52">
        <f t="shared" si="53"/>
        <v>3080.8798206320007</v>
      </c>
      <c r="V29" s="52">
        <f t="shared" si="53"/>
        <v>3251.1589853980004</v>
      </c>
      <c r="W29" s="52">
        <f t="shared" ref="W29" si="54">W17+W22+W23</f>
        <v>3135.6268396950004</v>
      </c>
      <c r="X29" s="52">
        <f t="shared" si="53"/>
        <v>3208.6314696509999</v>
      </c>
    </row>
    <row r="30" spans="1:24" s="53" customFormat="1" x14ac:dyDescent="0.25">
      <c r="A30" s="166" t="s">
        <v>202</v>
      </c>
      <c r="B30" s="46">
        <f>B16+B20+B26</f>
        <v>5732.3010534010091</v>
      </c>
      <c r="C30" s="46">
        <f t="shared" ref="C30:H30" si="55">C16+C20+C26</f>
        <v>5761.6062309419958</v>
      </c>
      <c r="D30" s="46">
        <f t="shared" si="55"/>
        <v>4903.5713908840044</v>
      </c>
      <c r="E30" s="46">
        <f t="shared" si="55"/>
        <v>5439.1541723249757</v>
      </c>
      <c r="F30" s="46">
        <f t="shared" si="55"/>
        <v>5675.3320090739944</v>
      </c>
      <c r="G30" s="46">
        <f t="shared" si="55"/>
        <v>6671.198709231031</v>
      </c>
      <c r="H30" s="46">
        <f t="shared" si="55"/>
        <v>5759.5744915500018</v>
      </c>
      <c r="I30" s="46">
        <f t="shared" ref="I30:J30" si="56">I16+I20+I26</f>
        <v>6671.198709231031</v>
      </c>
      <c r="J30" s="46">
        <f t="shared" si="56"/>
        <v>6836.314031358057</v>
      </c>
      <c r="L30" s="180">
        <f t="shared" si="46"/>
        <v>0.18694775827411614</v>
      </c>
      <c r="M30" s="180">
        <f t="shared" si="47"/>
        <v>2.4750472789628386E-2</v>
      </c>
      <c r="N30" s="180">
        <f t="shared" si="48"/>
        <v>3.0801346475405555E-2</v>
      </c>
      <c r="P30" s="46">
        <f t="shared" ref="P30:Q30" si="57">P16+P20+P26</f>
        <v>5435.3455158189954</v>
      </c>
      <c r="Q30" s="46">
        <f t="shared" si="57"/>
        <v>5382.5475539379859</v>
      </c>
      <c r="R30" s="46">
        <f t="shared" ref="R30:S30" si="58">R16+R20+R26</f>
        <v>5415.3037002280307</v>
      </c>
      <c r="S30" s="46">
        <f t="shared" si="58"/>
        <v>5675.3320090739944</v>
      </c>
      <c r="T30" s="46">
        <f t="shared" ref="T30" si="59">T16+T20+T26</f>
        <v>5759.5744915500018</v>
      </c>
      <c r="U30" s="46">
        <f t="shared" ref="U30:X30" si="60">U16+U20+U26</f>
        <v>5986.3042094859793</v>
      </c>
      <c r="V30" s="46">
        <f t="shared" si="60"/>
        <v>6185.910488073022</v>
      </c>
      <c r="W30" s="46">
        <f t="shared" ref="W30" si="61">W16+W20+W26</f>
        <v>6671.198709231031</v>
      </c>
      <c r="X30" s="46">
        <f t="shared" si="60"/>
        <v>6836.314031358057</v>
      </c>
    </row>
    <row r="31" spans="1:24" s="53" customFormat="1" x14ac:dyDescent="0.25">
      <c r="A31" s="166" t="s">
        <v>203</v>
      </c>
      <c r="B31" s="46">
        <f>B22+B17</f>
        <v>4335.1455031230007</v>
      </c>
      <c r="C31" s="46">
        <f t="shared" ref="C31:H31" si="62">C22+C17</f>
        <v>5054.9240193670003</v>
      </c>
      <c r="D31" s="46">
        <f t="shared" si="62"/>
        <v>4726.9760923830008</v>
      </c>
      <c r="E31" s="46">
        <f t="shared" si="62"/>
        <v>4234.9088677580003</v>
      </c>
      <c r="F31" s="46">
        <f t="shared" si="62"/>
        <v>2899.1746496079995</v>
      </c>
      <c r="G31" s="46">
        <f t="shared" si="62"/>
        <v>2694.056433839</v>
      </c>
      <c r="H31" s="46">
        <f t="shared" si="62"/>
        <v>2487.1318822489998</v>
      </c>
      <c r="I31" s="46">
        <f t="shared" ref="I31:J31" si="63">I22+I17</f>
        <v>2694.056433839</v>
      </c>
      <c r="J31" s="46">
        <f t="shared" si="63"/>
        <v>2732.1250322949991</v>
      </c>
      <c r="L31" s="60">
        <f t="shared" si="46"/>
        <v>9.8504285918470602E-2</v>
      </c>
      <c r="M31" s="180">
        <f t="shared" si="47"/>
        <v>1.4130586864415484E-2</v>
      </c>
      <c r="N31" s="60">
        <f t="shared" si="48"/>
        <v>-9.0755668808129686E-2</v>
      </c>
      <c r="P31" s="46">
        <f t="shared" ref="P31:Q31" si="64">P22+P17</f>
        <v>2808.4192504430002</v>
      </c>
      <c r="Q31" s="46">
        <f t="shared" si="64"/>
        <v>2721.5625386379998</v>
      </c>
      <c r="R31" s="46">
        <f t="shared" ref="R31:S31" si="65">R22+R17</f>
        <v>2783.3585014360001</v>
      </c>
      <c r="S31" s="46">
        <f t="shared" si="65"/>
        <v>2899.1746496079995</v>
      </c>
      <c r="T31" s="46">
        <f t="shared" ref="T31" si="66">T22+T17</f>
        <v>2487.1318822489998</v>
      </c>
      <c r="U31" s="46">
        <f t="shared" ref="U31:X31" si="67">U22+U17</f>
        <v>2593.0225525639999</v>
      </c>
      <c r="V31" s="46">
        <f t="shared" si="67"/>
        <v>2705.1589853980004</v>
      </c>
      <c r="W31" s="46">
        <f t="shared" ref="W31" si="68">W22+W17</f>
        <v>2694.056433839</v>
      </c>
      <c r="X31" s="46">
        <f t="shared" si="67"/>
        <v>2732.1250322949991</v>
      </c>
    </row>
    <row r="32" spans="1:24" s="53" customFormat="1" x14ac:dyDescent="0.25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L32" s="176"/>
      <c r="M32" s="176"/>
      <c r="N32" s="176"/>
      <c r="P32" s="168"/>
      <c r="Q32" s="168"/>
      <c r="R32" s="168"/>
      <c r="T32" s="168"/>
      <c r="U32" s="168"/>
      <c r="V32" s="168"/>
      <c r="W32" s="168"/>
      <c r="X32" s="168"/>
    </row>
    <row r="33" spans="1:24" x14ac:dyDescent="0.25">
      <c r="A33" s="34" t="s">
        <v>74</v>
      </c>
      <c r="B33" s="35"/>
      <c r="C33" s="35"/>
      <c r="D33" s="35"/>
      <c r="E33" s="35"/>
      <c r="F33" s="35"/>
      <c r="G33" s="35"/>
      <c r="H33" s="35"/>
      <c r="I33" s="36"/>
      <c r="J33" s="36"/>
      <c r="L33" s="183"/>
      <c r="M33" s="183"/>
      <c r="N33" s="183"/>
      <c r="P33" s="35"/>
      <c r="Q33" s="35"/>
      <c r="R33" s="35"/>
      <c r="S33" s="35"/>
      <c r="T33" s="35"/>
      <c r="U33" s="35"/>
      <c r="V33" s="36"/>
      <c r="W33" s="36"/>
      <c r="X33" s="36"/>
    </row>
    <row r="34" spans="1:24" x14ac:dyDescent="0.25">
      <c r="A34" s="49" t="s">
        <v>53</v>
      </c>
      <c r="B34" s="61">
        <f t="shared" ref="B34:H34" si="69">B14/B$13</f>
        <v>0.45897570543358562</v>
      </c>
      <c r="C34" s="61">
        <f t="shared" si="69"/>
        <v>0.549315544432319</v>
      </c>
      <c r="D34" s="61">
        <f t="shared" si="69"/>
        <v>0.487330281607604</v>
      </c>
      <c r="E34" s="61">
        <f t="shared" si="69"/>
        <v>0.46307001440768247</v>
      </c>
      <c r="F34" s="61">
        <f t="shared" si="69"/>
        <v>0.46118869108478866</v>
      </c>
      <c r="G34" s="61">
        <f t="shared" si="69"/>
        <v>0.44110434232405882</v>
      </c>
      <c r="H34" s="61">
        <f t="shared" si="69"/>
        <v>0.46537689110416663</v>
      </c>
      <c r="I34" s="61">
        <f t="shared" ref="I34:J34" si="70">I14/I$13</f>
        <v>0.44110434232405882</v>
      </c>
      <c r="J34" s="61">
        <f t="shared" si="70"/>
        <v>0.43408132663780863</v>
      </c>
      <c r="L34" s="192">
        <f>J34-H34</f>
        <v>-3.1295564466358006E-2</v>
      </c>
      <c r="M34" s="192">
        <f>J34-I34</f>
        <v>-7.0230156862501891E-3</v>
      </c>
      <c r="N34" s="184"/>
      <c r="P34" s="61">
        <f t="shared" ref="P34:X46" si="71">P14/P$13</f>
        <v>0.47762234631231343</v>
      </c>
      <c r="Q34" s="61">
        <f t="shared" si="71"/>
        <v>0.48530339608274453</v>
      </c>
      <c r="R34" s="61">
        <f t="shared" si="71"/>
        <v>0.47471879827462421</v>
      </c>
      <c r="S34" s="61">
        <f t="shared" si="71"/>
        <v>0.46118869108478866</v>
      </c>
      <c r="T34" s="61">
        <f t="shared" si="71"/>
        <v>0.46537689110416663</v>
      </c>
      <c r="U34" s="61">
        <f t="shared" si="71"/>
        <v>0.46504730939454891</v>
      </c>
      <c r="V34" s="61">
        <f t="shared" si="71"/>
        <v>0.45901896390741032</v>
      </c>
      <c r="W34" s="61">
        <f t="shared" ref="W34" si="72">W14/W$13</f>
        <v>0.44110434232405882</v>
      </c>
      <c r="X34" s="61">
        <f t="shared" si="71"/>
        <v>0.43408132663780863</v>
      </c>
    </row>
    <row r="35" spans="1:24" x14ac:dyDescent="0.25">
      <c r="A35" s="47" t="s">
        <v>48</v>
      </c>
      <c r="B35" s="56">
        <f t="shared" ref="B35:H35" si="73">B15/B$13</f>
        <v>0.27472532799494054</v>
      </c>
      <c r="C35" s="56">
        <f t="shared" si="73"/>
        <v>0.34943714636606077</v>
      </c>
      <c r="D35" s="56">
        <f t="shared" si="73"/>
        <v>0.32787064731886273</v>
      </c>
      <c r="E35" s="56">
        <f t="shared" si="73"/>
        <v>0.32311207375845674</v>
      </c>
      <c r="F35" s="56">
        <f t="shared" si="73"/>
        <v>0.34616508602048102</v>
      </c>
      <c r="G35" s="56">
        <f t="shared" si="73"/>
        <v>0.33727050384009699</v>
      </c>
      <c r="H35" s="56">
        <f t="shared" si="73"/>
        <v>0.3528747822951615</v>
      </c>
      <c r="I35" s="56">
        <f t="shared" ref="I35:J35" si="74">I15/I$13</f>
        <v>0.33727050384009699</v>
      </c>
      <c r="J35" s="56">
        <f t="shared" si="74"/>
        <v>0.33497069793297385</v>
      </c>
      <c r="L35" s="193">
        <f t="shared" ref="L35:L46" si="75">J35-H35</f>
        <v>-1.7904084362187656E-2</v>
      </c>
      <c r="M35" s="193">
        <f t="shared" ref="M35:M46" si="76">J35-I35</f>
        <v>-2.2998059071231425E-3</v>
      </c>
      <c r="N35" s="59"/>
      <c r="P35" s="56">
        <f t="shared" si="71"/>
        <v>0.34169030433166325</v>
      </c>
      <c r="Q35" s="56">
        <f t="shared" si="71"/>
        <v>0.35477332406278522</v>
      </c>
      <c r="R35" s="56">
        <f t="shared" si="71"/>
        <v>0.35260999286969696</v>
      </c>
      <c r="S35" s="56">
        <f t="shared" si="71"/>
        <v>0.34616508602048102</v>
      </c>
      <c r="T35" s="56">
        <f t="shared" si="71"/>
        <v>0.3528747822951615</v>
      </c>
      <c r="U35" s="56">
        <f t="shared" si="71"/>
        <v>0.35587583989184174</v>
      </c>
      <c r="V35" s="56">
        <f t="shared" si="71"/>
        <v>0.35189490571636878</v>
      </c>
      <c r="W35" s="56">
        <f t="shared" ref="W35" si="77">W15/W$13</f>
        <v>0.33727050384009699</v>
      </c>
      <c r="X35" s="56">
        <f t="shared" si="71"/>
        <v>0.33497069793297385</v>
      </c>
    </row>
    <row r="36" spans="1:24" x14ac:dyDescent="0.25">
      <c r="A36" s="47" t="s">
        <v>185</v>
      </c>
      <c r="B36" s="56">
        <f t="shared" ref="B36:H36" si="78">B16/B$13</f>
        <v>0.13753198349276324</v>
      </c>
      <c r="C36" s="56">
        <f t="shared" si="78"/>
        <v>0.16496014005924867</v>
      </c>
      <c r="D36" s="56">
        <f t="shared" si="78"/>
        <v>0.12864301582337712</v>
      </c>
      <c r="E36" s="56">
        <f t="shared" si="78"/>
        <v>0.12041584373680375</v>
      </c>
      <c r="F36" s="56">
        <f t="shared" si="78"/>
        <v>0.10439673740637391</v>
      </c>
      <c r="G36" s="56">
        <f t="shared" si="78"/>
        <v>9.134912100630542E-2</v>
      </c>
      <c r="H36" s="56">
        <f t="shared" si="78"/>
        <v>0.10141497630046269</v>
      </c>
      <c r="I36" s="56">
        <f t="shared" ref="I36:J36" si="79">I16/I$13</f>
        <v>9.134912100630542E-2</v>
      </c>
      <c r="J36" s="56">
        <f t="shared" si="79"/>
        <v>8.7387987975658818E-2</v>
      </c>
      <c r="L36" s="193">
        <f t="shared" si="75"/>
        <v>-1.4026988324803868E-2</v>
      </c>
      <c r="M36" s="193">
        <f t="shared" si="76"/>
        <v>-3.9611330306466019E-3</v>
      </c>
      <c r="N36" s="59"/>
      <c r="P36" s="56">
        <f t="shared" si="71"/>
        <v>0.12462161770897666</v>
      </c>
      <c r="Q36" s="56">
        <f t="shared" si="71"/>
        <v>0.11965595709992015</v>
      </c>
      <c r="R36" s="56">
        <f t="shared" si="71"/>
        <v>0.11173522596389923</v>
      </c>
      <c r="S36" s="56">
        <f t="shared" si="71"/>
        <v>0.10439673740637391</v>
      </c>
      <c r="T36" s="56">
        <f t="shared" si="71"/>
        <v>0.10141497630046269</v>
      </c>
      <c r="U36" s="56">
        <f t="shared" si="71"/>
        <v>9.8426287806383989E-2</v>
      </c>
      <c r="V36" s="56">
        <f t="shared" si="71"/>
        <v>9.5709077883529503E-2</v>
      </c>
      <c r="W36" s="56">
        <f t="shared" ref="W36" si="80">W16/W$13</f>
        <v>9.134912100630542E-2</v>
      </c>
      <c r="X36" s="56">
        <f t="shared" si="71"/>
        <v>8.7387987975658818E-2</v>
      </c>
    </row>
    <row r="37" spans="1:24" s="53" customFormat="1" x14ac:dyDescent="0.25">
      <c r="A37" s="51" t="s">
        <v>66</v>
      </c>
      <c r="B37" s="57">
        <f t="shared" ref="B37:H37" si="81">B17/B$13</f>
        <v>4.6718393945881918E-2</v>
      </c>
      <c r="C37" s="57">
        <f t="shared" si="81"/>
        <v>3.4918258007009553E-2</v>
      </c>
      <c r="D37" s="57">
        <f t="shared" si="81"/>
        <v>3.081661846536413E-2</v>
      </c>
      <c r="E37" s="57">
        <f t="shared" si="81"/>
        <v>1.9542096912421959E-2</v>
      </c>
      <c r="F37" s="57">
        <f t="shared" si="81"/>
        <v>1.0626867657933761E-2</v>
      </c>
      <c r="G37" s="57">
        <f t="shared" si="81"/>
        <v>1.2484717477656436E-2</v>
      </c>
      <c r="H37" s="57">
        <f t="shared" si="81"/>
        <v>1.1087132508542451E-2</v>
      </c>
      <c r="I37" s="57">
        <f t="shared" ref="I37:J37" si="82">I17/I$13</f>
        <v>1.2484717477656436E-2</v>
      </c>
      <c r="J37" s="57">
        <f t="shared" si="82"/>
        <v>1.1722640729176005E-2</v>
      </c>
      <c r="L37" s="189">
        <f t="shared" si="75"/>
        <v>6.3550822063355474E-4</v>
      </c>
      <c r="M37" s="189">
        <f t="shared" si="76"/>
        <v>-7.6207674848043083E-4</v>
      </c>
      <c r="N37" s="185"/>
      <c r="P37" s="57">
        <f t="shared" si="71"/>
        <v>1.131042427167352E-2</v>
      </c>
      <c r="Q37" s="57">
        <f t="shared" si="71"/>
        <v>1.0874114920039252E-2</v>
      </c>
      <c r="R37" s="57">
        <f t="shared" si="71"/>
        <v>1.0373579441027946E-2</v>
      </c>
      <c r="S37" s="57">
        <f t="shared" si="71"/>
        <v>1.0626867657933761E-2</v>
      </c>
      <c r="T37" s="57">
        <f t="shared" si="71"/>
        <v>1.1087132508542451E-2</v>
      </c>
      <c r="U37" s="57">
        <f t="shared" si="71"/>
        <v>1.0745181696323193E-2</v>
      </c>
      <c r="V37" s="57">
        <f t="shared" si="71"/>
        <v>1.1414980307511998E-2</v>
      </c>
      <c r="W37" s="57">
        <f t="shared" ref="W37" si="83">W17/W$13</f>
        <v>1.2484717477656436E-2</v>
      </c>
      <c r="X37" s="57">
        <f t="shared" si="71"/>
        <v>1.1722640729176005E-2</v>
      </c>
    </row>
    <row r="38" spans="1:24" x14ac:dyDescent="0.25">
      <c r="A38" s="41" t="s">
        <v>55</v>
      </c>
      <c r="B38" s="61">
        <f t="shared" ref="B38:H38" si="84">B18/B$13</f>
        <v>0.37289703303339983</v>
      </c>
      <c r="C38" s="61">
        <f t="shared" si="84"/>
        <v>0.38521129427019357</v>
      </c>
      <c r="D38" s="61">
        <f t="shared" si="84"/>
        <v>0.42308515927561707</v>
      </c>
      <c r="E38" s="61">
        <f t="shared" si="84"/>
        <v>0.42961774798761243</v>
      </c>
      <c r="F38" s="61">
        <f t="shared" si="84"/>
        <v>0.41219799738492441</v>
      </c>
      <c r="G38" s="61">
        <f t="shared" si="84"/>
        <v>0.39564343819728831</v>
      </c>
      <c r="H38" s="61">
        <f t="shared" si="84"/>
        <v>0.40792369269054596</v>
      </c>
      <c r="I38" s="61">
        <f t="shared" ref="I38:J38" si="85">I18/I$13</f>
        <v>0.39564343819728831</v>
      </c>
      <c r="J38" s="61">
        <f t="shared" si="85"/>
        <v>0.40351621235324509</v>
      </c>
      <c r="L38" s="192">
        <f t="shared" si="75"/>
        <v>-4.4074803373008731E-3</v>
      </c>
      <c r="M38" s="192">
        <f t="shared" si="76"/>
        <v>7.8727741559567743E-3</v>
      </c>
      <c r="N38" s="184"/>
      <c r="P38" s="61">
        <f t="shared" si="71"/>
        <v>0.41943929042034933</v>
      </c>
      <c r="Q38" s="61">
        <f t="shared" si="71"/>
        <v>0.41051655935060649</v>
      </c>
      <c r="R38" s="61">
        <f t="shared" si="71"/>
        <v>0.41305099448948351</v>
      </c>
      <c r="S38" s="61">
        <f t="shared" si="71"/>
        <v>0.41219799738492441</v>
      </c>
      <c r="T38" s="61">
        <f t="shared" si="71"/>
        <v>0.40792369269054596</v>
      </c>
      <c r="U38" s="61">
        <f t="shared" si="71"/>
        <v>0.40354870138443871</v>
      </c>
      <c r="V38" s="61">
        <f t="shared" si="71"/>
        <v>0.39471526232026555</v>
      </c>
      <c r="W38" s="61">
        <f t="shared" ref="W38" si="86">W18/W$13</f>
        <v>0.39564343819728831</v>
      </c>
      <c r="X38" s="61">
        <f t="shared" si="71"/>
        <v>0.40351621235324509</v>
      </c>
    </row>
    <row r="39" spans="1:24" x14ac:dyDescent="0.25">
      <c r="A39" s="47" t="s">
        <v>49</v>
      </c>
      <c r="B39" s="56">
        <f t="shared" ref="B39:H39" si="87">B19/B$13</f>
        <v>0.12927140639291665</v>
      </c>
      <c r="C39" s="56">
        <f t="shared" si="87"/>
        <v>0.17749140627910387</v>
      </c>
      <c r="D39" s="56">
        <f t="shared" si="87"/>
        <v>0.24044309082199611</v>
      </c>
      <c r="E39" s="56">
        <f t="shared" si="87"/>
        <v>0.29424282298612831</v>
      </c>
      <c r="F39" s="56">
        <f t="shared" si="87"/>
        <v>0.31689284172827736</v>
      </c>
      <c r="G39" s="56">
        <f t="shared" si="87"/>
        <v>0.32076149415702576</v>
      </c>
      <c r="H39" s="56">
        <f t="shared" si="87"/>
        <v>0.32467203396730587</v>
      </c>
      <c r="I39" s="56">
        <f t="shared" ref="I39:J39" si="88">I19/I$13</f>
        <v>0.32076149415702576</v>
      </c>
      <c r="J39" s="56">
        <f t="shared" si="88"/>
        <v>0.32476476668549403</v>
      </c>
      <c r="L39" s="188">
        <f t="shared" si="75"/>
        <v>9.2732718188159868E-5</v>
      </c>
      <c r="M39" s="188">
        <f t="shared" si="76"/>
        <v>4.0032725284682713E-3</v>
      </c>
      <c r="N39" s="59"/>
      <c r="P39" s="56">
        <f t="shared" si="71"/>
        <v>0.3072652157109107</v>
      </c>
      <c r="Q39" s="56">
        <f t="shared" si="71"/>
        <v>0.3073547261515428</v>
      </c>
      <c r="R39" s="56">
        <f t="shared" si="71"/>
        <v>0.31222078447379265</v>
      </c>
      <c r="S39" s="56">
        <f t="shared" si="71"/>
        <v>0.31689284172827736</v>
      </c>
      <c r="T39" s="56">
        <f t="shared" si="71"/>
        <v>0.32467203396730587</v>
      </c>
      <c r="U39" s="56">
        <f t="shared" si="71"/>
        <v>0.32244066735705557</v>
      </c>
      <c r="V39" s="56">
        <f t="shared" si="71"/>
        <v>0.31556302224427829</v>
      </c>
      <c r="W39" s="56">
        <f t="shared" ref="W39" si="89">W19/W$13</f>
        <v>0.32076149415702576</v>
      </c>
      <c r="X39" s="56">
        <f t="shared" si="71"/>
        <v>0.32476476668549403</v>
      </c>
    </row>
    <row r="40" spans="1:24" x14ac:dyDescent="0.25">
      <c r="A40" s="47" t="s">
        <v>185</v>
      </c>
      <c r="B40" s="56">
        <f t="shared" ref="B40:H40" si="90">B20/B$13</f>
        <v>4.6030878470891476E-2</v>
      </c>
      <c r="C40" s="56">
        <f t="shared" si="90"/>
        <v>0</v>
      </c>
      <c r="D40" s="56">
        <f t="shared" si="90"/>
        <v>0</v>
      </c>
      <c r="E40" s="56">
        <f t="shared" si="90"/>
        <v>0</v>
      </c>
      <c r="F40" s="56">
        <f t="shared" si="90"/>
        <v>0</v>
      </c>
      <c r="G40" s="56">
        <f t="shared" si="90"/>
        <v>0</v>
      </c>
      <c r="H40" s="56">
        <f t="shared" si="90"/>
        <v>0</v>
      </c>
      <c r="I40" s="56">
        <f t="shared" ref="I40:J40" si="91">I20/I$13</f>
        <v>0</v>
      </c>
      <c r="J40" s="56">
        <f t="shared" si="91"/>
        <v>8.9471375410589275E-4</v>
      </c>
      <c r="L40" s="188">
        <f t="shared" si="75"/>
        <v>8.9471375410589275E-4</v>
      </c>
      <c r="M40" s="188">
        <f t="shared" si="76"/>
        <v>8.9471375410589275E-4</v>
      </c>
      <c r="N40" s="59"/>
      <c r="P40" s="56">
        <f t="shared" si="71"/>
        <v>0</v>
      </c>
      <c r="Q40" s="56">
        <f t="shared" si="71"/>
        <v>0</v>
      </c>
      <c r="R40" s="56">
        <f t="shared" si="71"/>
        <v>0</v>
      </c>
      <c r="S40" s="56">
        <f t="shared" si="71"/>
        <v>0</v>
      </c>
      <c r="T40" s="56">
        <f t="shared" si="71"/>
        <v>0</v>
      </c>
      <c r="U40" s="56">
        <f t="shared" si="71"/>
        <v>0</v>
      </c>
      <c r="V40" s="56">
        <f t="shared" si="71"/>
        <v>0</v>
      </c>
      <c r="W40" s="56">
        <f t="shared" ref="W40" si="92">W20/W$13</f>
        <v>0</v>
      </c>
      <c r="X40" s="56">
        <f t="shared" si="71"/>
        <v>8.9471375410589275E-4</v>
      </c>
    </row>
    <row r="41" spans="1:24" x14ac:dyDescent="0.25">
      <c r="A41" s="159" t="s">
        <v>186</v>
      </c>
      <c r="B41" s="164">
        <f t="shared" ref="B41:H41" si="93">B21/B$13</f>
        <v>7.1450790920296187E-2</v>
      </c>
      <c r="C41" s="164">
        <f t="shared" si="93"/>
        <v>7.8906800541718058E-2</v>
      </c>
      <c r="D41" s="164">
        <f t="shared" si="93"/>
        <v>7.7024502032612296E-2</v>
      </c>
      <c r="E41" s="164">
        <f t="shared" si="93"/>
        <v>4.531582225252008E-2</v>
      </c>
      <c r="F41" s="164">
        <f t="shared" si="93"/>
        <v>3.6784567350845961E-2</v>
      </c>
      <c r="G41" s="164">
        <f t="shared" si="93"/>
        <v>3.8855809047954007E-2</v>
      </c>
      <c r="H41" s="164">
        <f t="shared" si="93"/>
        <v>3.5704363789777815E-2</v>
      </c>
      <c r="I41" s="164">
        <f t="shared" ref="I41:J41" si="94">I21/I$13</f>
        <v>3.8855809047954007E-2</v>
      </c>
      <c r="J41" s="164">
        <f t="shared" si="94"/>
        <v>4.2516967597677667E-2</v>
      </c>
      <c r="L41" s="190">
        <f t="shared" si="75"/>
        <v>6.8126038078998516E-3</v>
      </c>
      <c r="M41" s="190">
        <f t="shared" si="76"/>
        <v>3.6611585497236601E-3</v>
      </c>
      <c r="N41" s="163"/>
      <c r="P41" s="164">
        <f t="shared" si="71"/>
        <v>3.8904237499381489E-2</v>
      </c>
      <c r="Q41" s="164">
        <f t="shared" si="71"/>
        <v>3.7241654020167977E-2</v>
      </c>
      <c r="R41" s="164">
        <f t="shared" si="71"/>
        <v>3.6659663863985462E-2</v>
      </c>
      <c r="S41" s="164">
        <f t="shared" si="71"/>
        <v>3.6784567350845961E-2</v>
      </c>
      <c r="T41" s="164">
        <f t="shared" si="71"/>
        <v>3.5704363789777815E-2</v>
      </c>
      <c r="U41" s="164">
        <f t="shared" si="71"/>
        <v>3.6143198973029173E-2</v>
      </c>
      <c r="V41" s="164">
        <f t="shared" si="71"/>
        <v>3.4455538908993347E-2</v>
      </c>
      <c r="W41" s="164">
        <f t="shared" ref="W41" si="95">W21/W$13</f>
        <v>3.8855809047954007E-2</v>
      </c>
      <c r="X41" s="164">
        <f t="shared" si="71"/>
        <v>4.2516967597677667E-2</v>
      </c>
    </row>
    <row r="42" spans="1:24" s="53" customFormat="1" x14ac:dyDescent="0.25">
      <c r="A42" s="160" t="s">
        <v>50</v>
      </c>
      <c r="B42" s="164">
        <f t="shared" ref="B42:H42" si="96">B22/B$13</f>
        <v>9.2103993114544647E-2</v>
      </c>
      <c r="C42" s="164">
        <f t="shared" si="96"/>
        <v>0.10990756035507823</v>
      </c>
      <c r="D42" s="164">
        <f t="shared" si="96"/>
        <v>9.3737672437486444E-2</v>
      </c>
      <c r="E42" s="164">
        <f t="shared" si="96"/>
        <v>7.5223969405359761E-2</v>
      </c>
      <c r="F42" s="164">
        <f t="shared" si="96"/>
        <v>4.598681495228369E-2</v>
      </c>
      <c r="G42" s="164">
        <f t="shared" si="96"/>
        <v>2.9194659849154522E-2</v>
      </c>
      <c r="H42" s="164">
        <f t="shared" si="96"/>
        <v>3.6052085883509222E-2</v>
      </c>
      <c r="I42" s="164">
        <f t="shared" ref="I42:J42" si="97">I22/I$13</f>
        <v>2.9194659849154522E-2</v>
      </c>
      <c r="J42" s="164">
        <f t="shared" si="97"/>
        <v>2.8350635407403374E-2</v>
      </c>
      <c r="L42" s="193">
        <f t="shared" si="75"/>
        <v>-7.7014504761058478E-3</v>
      </c>
      <c r="M42" s="193">
        <f t="shared" si="76"/>
        <v>-8.4402444175114832E-4</v>
      </c>
      <c r="N42" s="163"/>
      <c r="P42" s="164">
        <f t="shared" si="71"/>
        <v>5.3759187410228143E-2</v>
      </c>
      <c r="Q42" s="164">
        <f t="shared" si="71"/>
        <v>5.0631300716511757E-2</v>
      </c>
      <c r="R42" s="164">
        <f t="shared" si="71"/>
        <v>4.9125070655244386E-2</v>
      </c>
      <c r="S42" s="164">
        <f t="shared" si="71"/>
        <v>4.598681495228369E-2</v>
      </c>
      <c r="T42" s="164">
        <f t="shared" si="71"/>
        <v>3.6052085883509222E-2</v>
      </c>
      <c r="U42" s="164">
        <f t="shared" si="71"/>
        <v>3.6143154833658903E-2</v>
      </c>
      <c r="V42" s="164">
        <f t="shared" si="71"/>
        <v>3.5273299167066931E-2</v>
      </c>
      <c r="W42" s="164">
        <f t="shared" ref="W42" si="98">W22/W$13</f>
        <v>2.9194659849154522E-2</v>
      </c>
      <c r="X42" s="164">
        <f t="shared" si="71"/>
        <v>2.8350635407403374E-2</v>
      </c>
    </row>
    <row r="43" spans="1:24" s="53" customFormat="1" x14ac:dyDescent="0.25">
      <c r="A43" s="160" t="s">
        <v>51</v>
      </c>
      <c r="B43" s="165">
        <f t="shared" ref="B43:H43" si="99">B23/B$13</f>
        <v>3.4039964134750862E-2</v>
      </c>
      <c r="C43" s="165">
        <f t="shared" si="99"/>
        <v>1.8905527094293433E-2</v>
      </c>
      <c r="D43" s="165">
        <f t="shared" si="99"/>
        <v>1.1879893983522152E-2</v>
      </c>
      <c r="E43" s="165">
        <f t="shared" si="99"/>
        <v>1.4835133343604243E-2</v>
      </c>
      <c r="F43" s="165">
        <f t="shared" si="99"/>
        <v>1.2533773353517408E-2</v>
      </c>
      <c r="G43" s="165">
        <f t="shared" si="99"/>
        <v>6.8314751431540199E-3</v>
      </c>
      <c r="H43" s="165">
        <f t="shared" si="99"/>
        <v>1.1495209049953001E-2</v>
      </c>
      <c r="I43" s="165">
        <f t="shared" ref="I43:J43" si="100">I23/I$13</f>
        <v>6.8314751431540199E-3</v>
      </c>
      <c r="J43" s="165">
        <f t="shared" si="100"/>
        <v>6.9891289085641326E-3</v>
      </c>
      <c r="L43" s="193">
        <f t="shared" si="75"/>
        <v>-4.5060801413888685E-3</v>
      </c>
      <c r="M43" s="193">
        <f t="shared" si="76"/>
        <v>1.5765376541011268E-4</v>
      </c>
      <c r="N43" s="182"/>
      <c r="P43" s="165">
        <f t="shared" si="71"/>
        <v>1.9510649799828965E-2</v>
      </c>
      <c r="Q43" s="165">
        <f t="shared" si="71"/>
        <v>1.5288878462383979E-2</v>
      </c>
      <c r="R43" s="165">
        <f t="shared" si="71"/>
        <v>1.5045475496461043E-2</v>
      </c>
      <c r="S43" s="165">
        <f t="shared" si="71"/>
        <v>1.2533773353517408E-2</v>
      </c>
      <c r="T43" s="165">
        <f t="shared" si="71"/>
        <v>1.1495209049953001E-2</v>
      </c>
      <c r="U43" s="165">
        <f t="shared" si="71"/>
        <v>8.8216802206950787E-3</v>
      </c>
      <c r="V43" s="165">
        <f t="shared" si="71"/>
        <v>9.4234019999270315E-3</v>
      </c>
      <c r="W43" s="165">
        <f t="shared" ref="W43" si="101">W23/W$13</f>
        <v>6.8314751431540199E-3</v>
      </c>
      <c r="X43" s="165">
        <f t="shared" si="71"/>
        <v>6.9891289085641326E-3</v>
      </c>
    </row>
    <row r="44" spans="1:24" x14ac:dyDescent="0.25">
      <c r="A44" s="41" t="s">
        <v>54</v>
      </c>
      <c r="B44" s="61">
        <f t="shared" ref="B44:H44" si="102">B24/B$13</f>
        <v>2.6918746252177536E-2</v>
      </c>
      <c r="C44" s="61">
        <f t="shared" si="102"/>
        <v>6.5473161297487648E-2</v>
      </c>
      <c r="D44" s="61">
        <f t="shared" si="102"/>
        <v>8.9584559116779039E-2</v>
      </c>
      <c r="E44" s="61">
        <f t="shared" si="102"/>
        <v>0.10731223760470514</v>
      </c>
      <c r="F44" s="61">
        <f t="shared" si="102"/>
        <v>0.12661331153028693</v>
      </c>
      <c r="G44" s="61">
        <f t="shared" si="102"/>
        <v>0.16325221947865284</v>
      </c>
      <c r="H44" s="61">
        <f t="shared" si="102"/>
        <v>0.12669941620528744</v>
      </c>
      <c r="I44" s="61">
        <f t="shared" ref="I44:J44" si="103">I24/I$13</f>
        <v>0.16325221947865284</v>
      </c>
      <c r="J44" s="61">
        <f t="shared" si="103"/>
        <v>0.1624024610089464</v>
      </c>
      <c r="L44" s="187">
        <f t="shared" si="75"/>
        <v>3.5703044803658962E-2</v>
      </c>
      <c r="M44" s="187">
        <f t="shared" si="76"/>
        <v>-8.4975846970644642E-4</v>
      </c>
      <c r="N44" s="184"/>
      <c r="P44" s="61">
        <f t="shared" si="71"/>
        <v>0.10293836326733725</v>
      </c>
      <c r="Q44" s="61">
        <f t="shared" si="71"/>
        <v>0.10418004456664903</v>
      </c>
      <c r="R44" s="61">
        <f t="shared" si="71"/>
        <v>0.11223020723589222</v>
      </c>
      <c r="S44" s="61">
        <f t="shared" si="71"/>
        <v>0.12661331153028693</v>
      </c>
      <c r="T44" s="61">
        <f t="shared" si="71"/>
        <v>0.12669941620528744</v>
      </c>
      <c r="U44" s="61">
        <f t="shared" si="71"/>
        <v>0.13140398922101246</v>
      </c>
      <c r="V44" s="61">
        <f t="shared" si="71"/>
        <v>0.14626577377232414</v>
      </c>
      <c r="W44" s="61">
        <f t="shared" ref="W44" si="104">W24/W$13</f>
        <v>0.16325221947865284</v>
      </c>
      <c r="X44" s="61">
        <f t="shared" si="71"/>
        <v>0.1624024610089464</v>
      </c>
    </row>
    <row r="45" spans="1:24" x14ac:dyDescent="0.25">
      <c r="A45" s="47" t="s">
        <v>57</v>
      </c>
      <c r="B45" s="56">
        <f t="shared" ref="B45:H45" si="105">B25/B$13</f>
        <v>2.6918746252177536E-2</v>
      </c>
      <c r="C45" s="56">
        <f t="shared" si="105"/>
        <v>6.5360723751352323E-2</v>
      </c>
      <c r="D45" s="56">
        <f t="shared" si="105"/>
        <v>8.9020055048689942E-2</v>
      </c>
      <c r="E45" s="56">
        <f t="shared" si="105"/>
        <v>0.10601418829141586</v>
      </c>
      <c r="F45" s="56">
        <f t="shared" si="105"/>
        <v>0.12018490595578996</v>
      </c>
      <c r="G45" s="56">
        <f t="shared" si="105"/>
        <v>0.15139214088109021</v>
      </c>
      <c r="H45" s="56">
        <f t="shared" si="105"/>
        <v>0.11895176959049131</v>
      </c>
      <c r="I45" s="56">
        <f t="shared" ref="I45:J45" si="106">I25/I$13</f>
        <v>0.15139214088109021</v>
      </c>
      <c r="J45" s="56">
        <f t="shared" si="106"/>
        <v>0.15041394648882328</v>
      </c>
      <c r="L45" s="188">
        <f t="shared" si="75"/>
        <v>3.1462176898331973E-2</v>
      </c>
      <c r="M45" s="188">
        <f t="shared" si="76"/>
        <v>-9.7819439226692895E-4</v>
      </c>
      <c r="N45" s="59"/>
      <c r="P45" s="56">
        <f t="shared" si="71"/>
        <v>0.10162585557266605</v>
      </c>
      <c r="Q45" s="56">
        <f t="shared" si="71"/>
        <v>0.10219418018039715</v>
      </c>
      <c r="R45" s="56">
        <f t="shared" si="71"/>
        <v>0.10820482964883522</v>
      </c>
      <c r="S45" s="56">
        <f t="shared" si="71"/>
        <v>0.12018490595578996</v>
      </c>
      <c r="T45" s="56">
        <f t="shared" si="71"/>
        <v>0.11895176959049131</v>
      </c>
      <c r="U45" s="56">
        <f t="shared" si="71"/>
        <v>0.12158291679226052</v>
      </c>
      <c r="V45" s="56">
        <f t="shared" si="71"/>
        <v>0.13521235849710472</v>
      </c>
      <c r="W45" s="56">
        <f t="shared" ref="W45" si="107">W25/W$13</f>
        <v>0.15139214088109021</v>
      </c>
      <c r="X45" s="56">
        <f t="shared" si="71"/>
        <v>0.15041394648882328</v>
      </c>
    </row>
    <row r="46" spans="1:24" x14ac:dyDescent="0.25">
      <c r="A46" s="47" t="s">
        <v>71</v>
      </c>
      <c r="B46" s="56">
        <f t="shared" ref="B46:H46" si="108">B26/B$13</f>
        <v>0</v>
      </c>
      <c r="C46" s="56">
        <f t="shared" si="108"/>
        <v>1.1243754613532522E-4</v>
      </c>
      <c r="D46" s="56">
        <f t="shared" si="108"/>
        <v>5.6450406808909671E-4</v>
      </c>
      <c r="E46" s="56">
        <f t="shared" si="108"/>
        <v>1.2980493132892694E-3</v>
      </c>
      <c r="F46" s="56">
        <f t="shared" si="108"/>
        <v>6.428405574496995E-3</v>
      </c>
      <c r="G46" s="56">
        <f t="shared" si="108"/>
        <v>1.1860078597562657E-2</v>
      </c>
      <c r="H46" s="56">
        <f t="shared" si="108"/>
        <v>7.7476466147961441E-3</v>
      </c>
      <c r="I46" s="56">
        <f t="shared" ref="I46:J46" si="109">I26/I$13</f>
        <v>1.1860078597562657E-2</v>
      </c>
      <c r="J46" s="56">
        <f t="shared" si="109"/>
        <v>1.1988514520123124E-2</v>
      </c>
      <c r="L46" s="188">
        <f t="shared" si="75"/>
        <v>4.2408679053269798E-3</v>
      </c>
      <c r="M46" s="188">
        <f t="shared" si="76"/>
        <v>1.2843592256046692E-4</v>
      </c>
      <c r="N46" s="59"/>
      <c r="P46" s="56">
        <f t="shared" si="71"/>
        <v>1.3125076946711957E-3</v>
      </c>
      <c r="Q46" s="56">
        <f t="shared" si="71"/>
        <v>1.9858643862518959E-3</v>
      </c>
      <c r="R46" s="56">
        <f t="shared" si="71"/>
        <v>4.0253775870570073E-3</v>
      </c>
      <c r="S46" s="56">
        <f t="shared" si="71"/>
        <v>6.428405574496995E-3</v>
      </c>
      <c r="T46" s="56">
        <f t="shared" si="71"/>
        <v>7.7476466147961441E-3</v>
      </c>
      <c r="U46" s="56">
        <f t="shared" si="71"/>
        <v>9.8210724287519525E-3</v>
      </c>
      <c r="V46" s="56">
        <f t="shared" si="71"/>
        <v>1.1053415275219419E-2</v>
      </c>
      <c r="W46" s="56">
        <f t="shared" ref="W46" si="110">W26/W$13</f>
        <v>1.1860078597562657E-2</v>
      </c>
      <c r="X46" s="56">
        <f t="shared" si="71"/>
        <v>1.1988514520123124E-2</v>
      </c>
    </row>
    <row r="47" spans="1:24" x14ac:dyDescent="0.25">
      <c r="B47" s="37"/>
      <c r="C47" s="37"/>
      <c r="D47" s="37"/>
      <c r="E47" s="37"/>
      <c r="F47" s="37"/>
      <c r="G47" s="37"/>
      <c r="H47" s="37"/>
      <c r="I47" s="37"/>
      <c r="J47" s="37"/>
      <c r="L47" s="186"/>
      <c r="M47" s="186"/>
      <c r="N47" s="186"/>
      <c r="P47" s="37"/>
      <c r="Q47" s="37"/>
      <c r="R47" s="37"/>
      <c r="S47" s="37"/>
      <c r="T47" s="37"/>
      <c r="U47" s="37"/>
      <c r="V47" s="37"/>
      <c r="W47" s="37"/>
      <c r="X47" s="37"/>
    </row>
    <row r="48" spans="1:24" x14ac:dyDescent="0.25">
      <c r="A48" s="45" t="s">
        <v>64</v>
      </c>
      <c r="B48" s="56">
        <f t="shared" ref="B48:H48" si="111">1-B49</f>
        <v>0.82713764880482255</v>
      </c>
      <c r="C48" s="56">
        <f t="shared" si="111"/>
        <v>0.83626865454361876</v>
      </c>
      <c r="D48" s="56">
        <f t="shared" si="111"/>
        <v>0.86356581511362729</v>
      </c>
      <c r="E48" s="56">
        <f t="shared" si="111"/>
        <v>0.89039880033861407</v>
      </c>
      <c r="F48" s="56">
        <f t="shared" si="111"/>
        <v>0.93085254403626516</v>
      </c>
      <c r="G48" s="56">
        <f t="shared" si="111"/>
        <v>0.951489147530035</v>
      </c>
      <c r="H48" s="56">
        <f t="shared" si="111"/>
        <v>0.94136557255799536</v>
      </c>
      <c r="I48" s="56">
        <f>1-I49</f>
        <v>0.951489147530035</v>
      </c>
      <c r="J48" s="56">
        <f t="shared" ref="J48" si="112">1-J49</f>
        <v>0.95293759495485653</v>
      </c>
      <c r="L48" s="188">
        <f t="shared" ref="L48:L49" si="113">J48-H48</f>
        <v>1.157202239686117E-2</v>
      </c>
      <c r="M48" s="188">
        <f t="shared" ref="M48:M49" si="114">J48-I48</f>
        <v>1.4484474248215307E-3</v>
      </c>
      <c r="N48" s="59"/>
      <c r="P48" s="56">
        <f t="shared" ref="P48:T48" si="115">1-P49</f>
        <v>0.91541973851826941</v>
      </c>
      <c r="Q48" s="56">
        <f t="shared" si="115"/>
        <v>0.92320570590106499</v>
      </c>
      <c r="R48" s="56">
        <f t="shared" si="115"/>
        <v>0.92545587440726662</v>
      </c>
      <c r="S48" s="56">
        <f t="shared" si="115"/>
        <v>0.93085254403626516</v>
      </c>
      <c r="T48" s="56">
        <f t="shared" si="115"/>
        <v>0.94136557255799536</v>
      </c>
      <c r="U48" s="56">
        <f t="shared" ref="U48" si="116">1-U49</f>
        <v>0.94428998324932278</v>
      </c>
      <c r="V48" s="56">
        <f>1-V49</f>
        <v>0.94388831852549404</v>
      </c>
      <c r="W48" s="56">
        <f t="shared" ref="W48:X48" si="117">1-W49</f>
        <v>0.951489147530035</v>
      </c>
      <c r="X48" s="56">
        <f t="shared" si="117"/>
        <v>0.95293759495485653</v>
      </c>
    </row>
    <row r="49" spans="1:24" s="53" customFormat="1" x14ac:dyDescent="0.25">
      <c r="A49" s="55" t="s">
        <v>65</v>
      </c>
      <c r="B49" s="57">
        <f t="shared" ref="B49:F49" si="118">B37+B42+B43</f>
        <v>0.17286235119517743</v>
      </c>
      <c r="C49" s="57">
        <f t="shared" si="118"/>
        <v>0.16373134545638124</v>
      </c>
      <c r="D49" s="57">
        <f t="shared" si="118"/>
        <v>0.13643418488637271</v>
      </c>
      <c r="E49" s="57">
        <f t="shared" si="118"/>
        <v>0.10960119966138597</v>
      </c>
      <c r="F49" s="57">
        <f t="shared" si="118"/>
        <v>6.9147455963734866E-2</v>
      </c>
      <c r="G49" s="57">
        <f t="shared" ref="G49:H49" si="119">G37+G42+G43</f>
        <v>4.8510852469964977E-2</v>
      </c>
      <c r="H49" s="57">
        <f t="shared" si="119"/>
        <v>5.8634427442004672E-2</v>
      </c>
      <c r="I49" s="57">
        <f>I37+I42+I43</f>
        <v>4.8510852469964977E-2</v>
      </c>
      <c r="J49" s="57">
        <f t="shared" ref="J49" si="120">J37+J42+J43</f>
        <v>4.7062405045143509E-2</v>
      </c>
      <c r="L49" s="193">
        <f t="shared" si="113"/>
        <v>-1.1572022396861163E-2</v>
      </c>
      <c r="M49" s="193">
        <f t="shared" si="114"/>
        <v>-1.4484474248214682E-3</v>
      </c>
      <c r="N49" s="185"/>
      <c r="P49" s="57">
        <f t="shared" ref="P49:Q49" si="121">P37+P42+P43</f>
        <v>8.4580261481730618E-2</v>
      </c>
      <c r="Q49" s="57">
        <f t="shared" si="121"/>
        <v>7.6794294098934984E-2</v>
      </c>
      <c r="R49" s="57">
        <f t="shared" ref="R49:S49" si="122">R37+R42+R43</f>
        <v>7.4544125592733379E-2</v>
      </c>
      <c r="S49" s="57">
        <f t="shared" si="122"/>
        <v>6.9147455963734866E-2</v>
      </c>
      <c r="T49" s="57">
        <f t="shared" ref="T49" si="123">T37+T42+T43</f>
        <v>5.8634427442004672E-2</v>
      </c>
      <c r="U49" s="57">
        <f t="shared" ref="U49" si="124">U37+U42+U43</f>
        <v>5.5710016750677174E-2</v>
      </c>
      <c r="V49" s="57">
        <f>V37+V42+V43</f>
        <v>5.6111681474505959E-2</v>
      </c>
      <c r="W49" s="57">
        <f t="shared" ref="W49:X49" si="125">W37+W42+W43</f>
        <v>4.8510852469964977E-2</v>
      </c>
      <c r="X49" s="57">
        <f t="shared" si="125"/>
        <v>4.7062405045143509E-2</v>
      </c>
    </row>
    <row r="51" spans="1:24" x14ac:dyDescent="0.25">
      <c r="A51" s="34" t="s">
        <v>75</v>
      </c>
      <c r="B51" s="125">
        <v>0.39026297582451264</v>
      </c>
      <c r="C51" s="125">
        <f t="shared" ref="C51:H57" si="126">C13/B13-1</f>
        <v>0.11769799062668396</v>
      </c>
      <c r="D51" s="125">
        <f t="shared" si="126"/>
        <v>8.7316732407778375E-2</v>
      </c>
      <c r="E51" s="125">
        <f t="shared" si="126"/>
        <v>0.17751514913384736</v>
      </c>
      <c r="F51" s="125">
        <f t="shared" si="126"/>
        <v>0.14593967877066527</v>
      </c>
      <c r="G51" s="125">
        <f t="shared" si="126"/>
        <v>0.26221255003946076</v>
      </c>
      <c r="H51" s="172">
        <f t="shared" si="126"/>
        <v>-0.18373538420424707</v>
      </c>
      <c r="I51" s="125">
        <f>W51</f>
        <v>0.16881021394917206</v>
      </c>
      <c r="J51" s="125">
        <f t="shared" ref="J51:J57" si="127">J13/H13-1</f>
        <v>0.29219865283856161</v>
      </c>
      <c r="L51" s="125">
        <f t="shared" ref="L51:L67" si="128">J51-H51</f>
        <v>0.47593403704280868</v>
      </c>
      <c r="M51" s="125">
        <f t="shared" ref="M51:M67" si="129">J51-I51</f>
        <v>0.12338843888938955</v>
      </c>
      <c r="N51" s="125"/>
      <c r="P51" s="172">
        <f>P13/E13-1</f>
        <v>-3.4188191682990809E-2</v>
      </c>
      <c r="Q51" s="172">
        <f t="shared" ref="Q51:V57" si="130">Q13/P13-1</f>
        <v>2.5229831280282777E-2</v>
      </c>
      <c r="R51" s="172">
        <f t="shared" si="130"/>
        <v>5.7199805439009488E-2</v>
      </c>
      <c r="S51" s="125">
        <f t="shared" si="130"/>
        <v>9.4689462249449186E-2</v>
      </c>
      <c r="T51" s="172">
        <f t="shared" si="130"/>
        <v>3.0299442210538041E-2</v>
      </c>
      <c r="U51" s="125">
        <f t="shared" si="130"/>
        <v>4.8153843411054886E-2</v>
      </c>
      <c r="V51" s="125">
        <f t="shared" si="130"/>
        <v>4.7715709302672993E-2</v>
      </c>
      <c r="W51" s="125">
        <f t="shared" ref="W51:X57" si="131">W13/U13-1</f>
        <v>0.16881021394917206</v>
      </c>
      <c r="X51" s="125">
        <f t="shared" si="131"/>
        <v>0.17668657098558982</v>
      </c>
    </row>
    <row r="52" spans="1:24" x14ac:dyDescent="0.25">
      <c r="A52" s="49" t="s">
        <v>53</v>
      </c>
      <c r="B52" s="38">
        <v>0.46713395585981288</v>
      </c>
      <c r="C52" s="38">
        <f t="shared" si="126"/>
        <v>0.33769363598886137</v>
      </c>
      <c r="D52" s="60">
        <f t="shared" si="126"/>
        <v>-3.5377071026561735E-2</v>
      </c>
      <c r="E52" s="38">
        <f t="shared" si="126"/>
        <v>0.11889611143377588</v>
      </c>
      <c r="F52" s="38">
        <f t="shared" si="126"/>
        <v>0.14128404792171412</v>
      </c>
      <c r="G52" s="38">
        <f t="shared" si="126"/>
        <v>0.20724433951041732</v>
      </c>
      <c r="H52" s="60">
        <f t="shared" si="126"/>
        <v>-0.13881897599119253</v>
      </c>
      <c r="I52" s="38">
        <f t="shared" ref="I52:I57" si="132">W52</f>
        <v>0.1086340041337206</v>
      </c>
      <c r="J52" s="38">
        <f t="shared" si="127"/>
        <v>0.20530115746164057</v>
      </c>
      <c r="L52" s="38">
        <f t="shared" si="128"/>
        <v>0.3441201334528331</v>
      </c>
      <c r="M52" s="38">
        <f t="shared" si="129"/>
        <v>9.6667153327919975E-2</v>
      </c>
      <c r="N52" s="38"/>
      <c r="P52" s="60">
        <f t="shared" ref="P52:P67" si="133">P14/E14-1</f>
        <v>-3.8368116438003419E-3</v>
      </c>
      <c r="Q52" s="60">
        <f t="shared" si="130"/>
        <v>4.1717421153318668E-2</v>
      </c>
      <c r="R52" s="60">
        <f t="shared" si="130"/>
        <v>3.4141992875326155E-2</v>
      </c>
      <c r="S52" s="38">
        <f t="shared" si="130"/>
        <v>6.3489379552807756E-2</v>
      </c>
      <c r="T52" s="60">
        <f t="shared" si="130"/>
        <v>3.9655916528417601E-2</v>
      </c>
      <c r="U52" s="38">
        <f t="shared" si="130"/>
        <v>4.7411536815568089E-2</v>
      </c>
      <c r="V52" s="38">
        <f t="shared" si="130"/>
        <v>3.4134312011713908E-2</v>
      </c>
      <c r="W52" s="38">
        <f t="shared" si="131"/>
        <v>0.1086340041337206</v>
      </c>
      <c r="X52" s="38">
        <f t="shared" si="131"/>
        <v>0.11275940196960765</v>
      </c>
    </row>
    <row r="53" spans="1:24" x14ac:dyDescent="0.25">
      <c r="A53" s="47" t="s">
        <v>48</v>
      </c>
      <c r="B53" s="58">
        <v>0.61269574556431872</v>
      </c>
      <c r="C53" s="58">
        <f t="shared" si="126"/>
        <v>0.42165703902940233</v>
      </c>
      <c r="D53" s="58">
        <f t="shared" si="126"/>
        <v>2.0209913578306704E-2</v>
      </c>
      <c r="E53" s="58">
        <f t="shared" si="126"/>
        <v>0.16042520070001731</v>
      </c>
      <c r="F53" s="58">
        <f t="shared" si="126"/>
        <v>0.22769880698569023</v>
      </c>
      <c r="G53" s="58">
        <f t="shared" si="126"/>
        <v>0.22978047150576986</v>
      </c>
      <c r="H53" s="171">
        <f t="shared" si="126"/>
        <v>-0.14596979185961667</v>
      </c>
      <c r="I53" s="58">
        <f t="shared" si="132"/>
        <v>0.10770433270181012</v>
      </c>
      <c r="J53" s="58">
        <f t="shared" si="127"/>
        <v>0.22663535714866145</v>
      </c>
      <c r="L53" s="60">
        <f t="shared" si="128"/>
        <v>0.37260514900827812</v>
      </c>
      <c r="M53" s="58">
        <f t="shared" si="129"/>
        <v>0.11893102444685133</v>
      </c>
      <c r="N53" s="58"/>
      <c r="P53" s="171">
        <f t="shared" si="133"/>
        <v>2.134385407600603E-2</v>
      </c>
      <c r="Q53" s="171">
        <f t="shared" si="130"/>
        <v>6.4484975314323734E-2</v>
      </c>
      <c r="R53" s="171">
        <f t="shared" si="130"/>
        <v>5.0753229100512831E-2</v>
      </c>
      <c r="S53" s="58">
        <f t="shared" si="130"/>
        <v>7.4681034366853138E-2</v>
      </c>
      <c r="T53" s="171">
        <f t="shared" si="130"/>
        <v>5.0269672047051461E-2</v>
      </c>
      <c r="U53" s="58">
        <f t="shared" si="130"/>
        <v>5.7067968795132984E-2</v>
      </c>
      <c r="V53" s="58">
        <f t="shared" si="130"/>
        <v>3.5995646275605697E-2</v>
      </c>
      <c r="W53" s="58">
        <f t="shared" si="131"/>
        <v>0.10770433270181012</v>
      </c>
      <c r="X53" s="58">
        <f t="shared" si="131"/>
        <v>0.12009442458111219</v>
      </c>
    </row>
    <row r="54" spans="1:24" x14ac:dyDescent="0.25">
      <c r="A54" s="47" t="s">
        <v>185</v>
      </c>
      <c r="B54" s="58">
        <v>0.31293943564262139</v>
      </c>
      <c r="C54" s="58">
        <f t="shared" si="126"/>
        <v>0.34060174510185992</v>
      </c>
      <c r="D54" s="60">
        <f t="shared" si="126"/>
        <v>-0.15206362238830884</v>
      </c>
      <c r="E54" s="58">
        <f t="shared" si="126"/>
        <v>0.10220892512731372</v>
      </c>
      <c r="F54" s="60">
        <f t="shared" si="126"/>
        <v>-6.5064528414601197E-3</v>
      </c>
      <c r="G54" s="60">
        <f t="shared" si="126"/>
        <v>0.10445986947282049</v>
      </c>
      <c r="H54" s="60">
        <f t="shared" si="126"/>
        <v>-9.3790331489686518E-2</v>
      </c>
      <c r="I54" s="60">
        <f t="shared" si="132"/>
        <v>8.4768998679268348E-2</v>
      </c>
      <c r="J54" s="60">
        <f t="shared" si="127"/>
        <v>0.1134710518677462</v>
      </c>
      <c r="L54" s="60">
        <f t="shared" si="128"/>
        <v>0.20726138335743272</v>
      </c>
      <c r="M54" s="60">
        <f t="shared" si="129"/>
        <v>2.870205318847785E-2</v>
      </c>
      <c r="N54" s="60"/>
      <c r="P54" s="60">
        <f t="shared" si="133"/>
        <v>-4.5520406787813439E-4</v>
      </c>
      <c r="Q54" s="60">
        <f t="shared" si="130"/>
        <v>-1.5621374810676492E-2</v>
      </c>
      <c r="R54" s="60">
        <f t="shared" si="130"/>
        <v>-1.2782463884559392E-2</v>
      </c>
      <c r="S54" s="60">
        <f t="shared" si="130"/>
        <v>2.2793012195670759E-2</v>
      </c>
      <c r="T54" s="60">
        <f t="shared" si="130"/>
        <v>8.7221219790878379E-4</v>
      </c>
      <c r="U54" s="58">
        <f t="shared" si="130"/>
        <v>1.7264861861170377E-2</v>
      </c>
      <c r="V54" s="60">
        <f t="shared" si="130"/>
        <v>1.8791896517537099E-2</v>
      </c>
      <c r="W54" s="60">
        <f t="shared" si="131"/>
        <v>8.4768998679268348E-2</v>
      </c>
      <c r="X54" s="60">
        <f t="shared" si="131"/>
        <v>7.4383686378651781E-2</v>
      </c>
    </row>
    <row r="55" spans="1:24" x14ac:dyDescent="0.25">
      <c r="A55" s="51" t="s">
        <v>66</v>
      </c>
      <c r="B55" s="60">
        <v>0.23804921500669929</v>
      </c>
      <c r="C55" s="60">
        <f t="shared" si="126"/>
        <v>-0.16461026344723284</v>
      </c>
      <c r="D55" s="60">
        <f t="shared" si="126"/>
        <v>-4.0403880202426135E-2</v>
      </c>
      <c r="E55" s="60">
        <f t="shared" si="126"/>
        <v>-0.25328876735513228</v>
      </c>
      <c r="F55" s="60">
        <f t="shared" si="126"/>
        <v>-0.37684531169578928</v>
      </c>
      <c r="G55" s="60">
        <f t="shared" si="126"/>
        <v>0.48287977146587879</v>
      </c>
      <c r="H55" s="60">
        <f t="shared" si="126"/>
        <v>-0.275111032864091</v>
      </c>
      <c r="I55" s="60">
        <f t="shared" si="132"/>
        <v>0.35802871636389333</v>
      </c>
      <c r="J55" s="60">
        <f t="shared" si="127"/>
        <v>0.36626675529316732</v>
      </c>
      <c r="L55" s="60">
        <f t="shared" si="128"/>
        <v>0.64137778815725832</v>
      </c>
      <c r="M55" s="60">
        <f t="shared" si="129"/>
        <v>8.2380389292739942E-3</v>
      </c>
      <c r="N55" s="60"/>
      <c r="P55" s="60">
        <f t="shared" si="133"/>
        <v>-0.44101488353003182</v>
      </c>
      <c r="Q55" s="60">
        <f t="shared" si="130"/>
        <v>-1.4319291919480559E-2</v>
      </c>
      <c r="R55" s="60">
        <f t="shared" si="130"/>
        <v>8.5369013850065123E-3</v>
      </c>
      <c r="S55" s="60">
        <f t="shared" si="130"/>
        <v>0.12141812842827315</v>
      </c>
      <c r="T55" s="60">
        <f t="shared" si="130"/>
        <v>7.4923185924633762E-2</v>
      </c>
      <c r="U55" s="60">
        <f t="shared" si="130"/>
        <v>1.5826543470426335E-2</v>
      </c>
      <c r="V55" s="60">
        <f t="shared" si="130"/>
        <v>0.11302484476864239</v>
      </c>
      <c r="W55" s="60">
        <f t="shared" si="131"/>
        <v>0.35802871636389333</v>
      </c>
      <c r="X55" s="60">
        <f t="shared" si="131"/>
        <v>0.20840102662574211</v>
      </c>
    </row>
    <row r="56" spans="1:24" x14ac:dyDescent="0.25">
      <c r="A56" s="41" t="s">
        <v>55</v>
      </c>
      <c r="B56" s="60">
        <v>0.25459779307681174</v>
      </c>
      <c r="C56" s="60">
        <f t="shared" si="126"/>
        <v>0.15460797869618847</v>
      </c>
      <c r="D56" s="38">
        <f t="shared" si="126"/>
        <v>0.19422140460688953</v>
      </c>
      <c r="E56" s="38">
        <f t="shared" si="126"/>
        <v>0.19569641123390658</v>
      </c>
      <c r="F56" s="38">
        <f t="shared" si="126"/>
        <v>9.9475156521726449E-2</v>
      </c>
      <c r="G56" s="38">
        <f t="shared" si="126"/>
        <v>0.21151998845602238</v>
      </c>
      <c r="H56" s="173">
        <f t="shared" si="126"/>
        <v>-0.15839959887823207</v>
      </c>
      <c r="I56" s="38">
        <f t="shared" si="132"/>
        <v>0.14591396295047154</v>
      </c>
      <c r="J56" s="38">
        <f t="shared" si="127"/>
        <v>0.27823687455422652</v>
      </c>
      <c r="L56" s="38">
        <f t="shared" si="128"/>
        <v>0.43663647343245859</v>
      </c>
      <c r="M56" s="38">
        <f t="shared" si="129"/>
        <v>0.13232291160375498</v>
      </c>
      <c r="N56" s="38"/>
      <c r="P56" s="173">
        <f t="shared" si="133"/>
        <v>-5.7070101368900117E-2</v>
      </c>
      <c r="Q56" s="173">
        <f t="shared" si="130"/>
        <v>3.4201194146536995E-3</v>
      </c>
      <c r="R56" s="173">
        <f t="shared" si="130"/>
        <v>6.3726714706584753E-2</v>
      </c>
      <c r="S56" s="38">
        <f t="shared" si="130"/>
        <v>9.242880447559676E-2</v>
      </c>
      <c r="T56" s="173">
        <f t="shared" si="130"/>
        <v>1.9615708251628172E-2</v>
      </c>
      <c r="U56" s="38">
        <f t="shared" si="130"/>
        <v>3.6912368511324178E-2</v>
      </c>
      <c r="V56" s="38">
        <f t="shared" si="130"/>
        <v>2.4781840743682393E-2</v>
      </c>
      <c r="W56" s="38">
        <f t="shared" si="131"/>
        <v>0.14591396295047154</v>
      </c>
      <c r="X56" s="38">
        <f t="shared" si="131"/>
        <v>0.20292310325152352</v>
      </c>
    </row>
    <row r="57" spans="1:24" x14ac:dyDescent="0.25">
      <c r="A57" s="47" t="s">
        <v>49</v>
      </c>
      <c r="B57" s="58">
        <v>0.3874511771793725</v>
      </c>
      <c r="C57" s="58">
        <f t="shared" si="126"/>
        <v>0.53461460416608397</v>
      </c>
      <c r="D57" s="58">
        <f t="shared" si="126"/>
        <v>0.47296030452026838</v>
      </c>
      <c r="E57" s="58">
        <f t="shared" si="126"/>
        <v>0.44098705604552557</v>
      </c>
      <c r="F57" s="58">
        <f t="shared" si="126"/>
        <v>0.23415102387032638</v>
      </c>
      <c r="G57" s="58">
        <f t="shared" si="126"/>
        <v>0.27762173890177611</v>
      </c>
      <c r="H57" s="171">
        <f t="shared" si="126"/>
        <v>-0.1737839550771908</v>
      </c>
      <c r="I57" s="58">
        <f t="shared" si="132"/>
        <v>0.16272340485256609</v>
      </c>
      <c r="J57" s="58">
        <f t="shared" si="127"/>
        <v>0.29256773018733284</v>
      </c>
      <c r="L57" s="58">
        <f t="shared" si="128"/>
        <v>0.46635168526452364</v>
      </c>
      <c r="M57" s="58">
        <f t="shared" si="129"/>
        <v>0.12984432533476675</v>
      </c>
      <c r="N57" s="58"/>
      <c r="P57" s="171">
        <f t="shared" si="133"/>
        <v>8.5560307197738439E-3</v>
      </c>
      <c r="Q57" s="171">
        <f t="shared" si="130"/>
        <v>2.5528494354574383E-2</v>
      </c>
      <c r="R57" s="171">
        <f t="shared" si="130"/>
        <v>7.3937455697235643E-2</v>
      </c>
      <c r="S57" s="58">
        <f t="shared" si="130"/>
        <v>0.11107034429780582</v>
      </c>
      <c r="T57" s="171">
        <f t="shared" si="130"/>
        <v>5.5591580022827491E-2</v>
      </c>
      <c r="U57" s="58">
        <f t="shared" si="130"/>
        <v>4.0950218694709717E-2</v>
      </c>
      <c r="V57" s="58">
        <f t="shared" si="130"/>
        <v>2.5367979759965742E-2</v>
      </c>
      <c r="W57" s="58">
        <f t="shared" si="131"/>
        <v>0.16272340485256609</v>
      </c>
      <c r="X57" s="58">
        <f t="shared" si="131"/>
        <v>0.21099847811784622</v>
      </c>
    </row>
    <row r="58" spans="1:24" x14ac:dyDescent="0.25">
      <c r="A58" s="47" t="s">
        <v>185</v>
      </c>
      <c r="B58" s="60">
        <v>-0.38977542525894837</v>
      </c>
      <c r="C58" s="60"/>
      <c r="D58" s="59"/>
      <c r="E58" s="59"/>
      <c r="F58" s="59"/>
      <c r="G58" s="59"/>
      <c r="H58" s="59"/>
      <c r="I58" s="59"/>
      <c r="J58" s="59"/>
      <c r="L58" s="59">
        <f t="shared" si="128"/>
        <v>0</v>
      </c>
      <c r="M58" s="59">
        <f t="shared" si="129"/>
        <v>0</v>
      </c>
      <c r="N58" s="59"/>
      <c r="P58" s="59"/>
      <c r="Q58" s="59"/>
      <c r="R58" s="59"/>
      <c r="S58" s="59"/>
      <c r="T58" s="59"/>
      <c r="U58" s="59"/>
      <c r="V58" s="59"/>
      <c r="W58" s="59"/>
      <c r="X58" s="59"/>
    </row>
    <row r="59" spans="1:24" x14ac:dyDescent="0.25">
      <c r="A59" s="159" t="s">
        <v>186</v>
      </c>
      <c r="B59" s="58">
        <v>1.2129529664337197</v>
      </c>
      <c r="C59" s="58">
        <f t="shared" ref="C59:H64" si="134">C21/B21-1</f>
        <v>0.23433164666630124</v>
      </c>
      <c r="D59" s="58">
        <f t="shared" si="134"/>
        <v>6.1379111692123622E-2</v>
      </c>
      <c r="E59" s="60">
        <f t="shared" si="134"/>
        <v>-0.30723255860574905</v>
      </c>
      <c r="F59" s="60">
        <f t="shared" si="134"/>
        <v>-6.9797408533127991E-2</v>
      </c>
      <c r="G59" s="60">
        <f t="shared" si="134"/>
        <v>0.33328440034340834</v>
      </c>
      <c r="H59" s="58">
        <f t="shared" si="134"/>
        <v>-0.24993946837842507</v>
      </c>
      <c r="I59" s="58">
        <f t="shared" ref="I59:I64" si="135">W59</f>
        <v>0.25653145756126849</v>
      </c>
      <c r="J59" s="58">
        <f t="shared" ref="J59:J64" si="136">J21/H21-1</f>
        <v>0.53875779935418766</v>
      </c>
      <c r="L59" s="58">
        <f t="shared" si="128"/>
        <v>0.78869726773261273</v>
      </c>
      <c r="M59" s="58">
        <f t="shared" si="129"/>
        <v>0.28222634179291917</v>
      </c>
      <c r="N59" s="58"/>
      <c r="P59" s="60">
        <f t="shared" si="133"/>
        <v>-0.1708376875279477</v>
      </c>
      <c r="Q59" s="60">
        <f t="shared" ref="Q59:V64" si="137">Q21/P21-1</f>
        <v>-1.8583652531359851E-2</v>
      </c>
      <c r="R59" s="58">
        <f t="shared" si="137"/>
        <v>4.0678523125652344E-2</v>
      </c>
      <c r="S59" s="60">
        <f t="shared" si="137"/>
        <v>9.8419189051410561E-2</v>
      </c>
      <c r="T59" s="58">
        <f t="shared" si="137"/>
        <v>4.4006124329643015E-5</v>
      </c>
      <c r="U59" s="58">
        <f t="shared" si="137"/>
        <v>6.1036492340388104E-2</v>
      </c>
      <c r="V59" s="58">
        <f t="shared" si="137"/>
        <v>-1.2060245585867602E-3</v>
      </c>
      <c r="W59" s="58">
        <f t="shared" ref="W59:X64" si="138">W21/U21-1</f>
        <v>0.25653145756126849</v>
      </c>
      <c r="X59" s="58">
        <f t="shared" si="138"/>
        <v>0.45199136032548015</v>
      </c>
    </row>
    <row r="60" spans="1:24" x14ac:dyDescent="0.25">
      <c r="A60" s="160" t="s">
        <v>50</v>
      </c>
      <c r="B60" s="60">
        <v>0.51049885550851282</v>
      </c>
      <c r="C60" s="60">
        <f t="shared" si="134"/>
        <v>0.33374737847444136</v>
      </c>
      <c r="D60" s="60">
        <f t="shared" si="134"/>
        <v>-7.2652150871537979E-2</v>
      </c>
      <c r="E60" s="60">
        <f t="shared" si="134"/>
        <v>-5.5050533584943384E-2</v>
      </c>
      <c r="F60" s="60">
        <f t="shared" si="134"/>
        <v>-0.29945047608254483</v>
      </c>
      <c r="G60" s="60">
        <f t="shared" si="134"/>
        <v>-0.19868627357707369</v>
      </c>
      <c r="H60" s="60">
        <f t="shared" si="134"/>
        <v>7.9940024781750552E-3</v>
      </c>
      <c r="I60" s="60">
        <f t="shared" si="135"/>
        <v>-5.5892691672670858E-2</v>
      </c>
      <c r="J60" s="60">
        <f t="shared" si="136"/>
        <v>1.6159037203478999E-2</v>
      </c>
      <c r="L60" s="60">
        <f t="shared" si="128"/>
        <v>8.1650347253039435E-3</v>
      </c>
      <c r="M60" s="60">
        <f t="shared" si="129"/>
        <v>7.2051728876149856E-2</v>
      </c>
      <c r="N60" s="60"/>
      <c r="P60" s="60">
        <f t="shared" si="133"/>
        <v>-0.30977774216437437</v>
      </c>
      <c r="Q60" s="60">
        <f t="shared" si="137"/>
        <v>-3.4421419077950266E-2</v>
      </c>
      <c r="R60" s="60">
        <f t="shared" si="137"/>
        <v>2.5749178945447149E-2</v>
      </c>
      <c r="S60" s="60">
        <f t="shared" si="137"/>
        <v>2.4757441754562404E-2</v>
      </c>
      <c r="T60" s="60">
        <f t="shared" si="137"/>
        <v>-0.19228056966225304</v>
      </c>
      <c r="U60" s="60">
        <f t="shared" si="137"/>
        <v>5.0801520175812076E-2</v>
      </c>
      <c r="V60" s="60">
        <f t="shared" si="137"/>
        <v>2.2500382890003667E-2</v>
      </c>
      <c r="W60" s="60">
        <f t="shared" si="138"/>
        <v>-5.5892691672670858E-2</v>
      </c>
      <c r="X60" s="60">
        <f t="shared" si="138"/>
        <v>-5.4247469033272044E-2</v>
      </c>
    </row>
    <row r="61" spans="1:24" x14ac:dyDescent="0.25">
      <c r="A61" s="160" t="s">
        <v>51</v>
      </c>
      <c r="B61" s="60">
        <v>-3.7233591601940841E-2</v>
      </c>
      <c r="C61" s="60">
        <f t="shared" si="134"/>
        <v>-0.37923936813264347</v>
      </c>
      <c r="D61" s="60">
        <f t="shared" si="134"/>
        <v>-0.31674967626725703</v>
      </c>
      <c r="E61" s="60">
        <f t="shared" si="134"/>
        <v>0.47043351361083197</v>
      </c>
      <c r="F61" s="60">
        <f t="shared" si="134"/>
        <v>-3.182884320306778E-2</v>
      </c>
      <c r="G61" s="60">
        <f t="shared" si="134"/>
        <v>-0.31203689282032698</v>
      </c>
      <c r="H61" s="60">
        <f t="shared" si="134"/>
        <v>0.37351482688988535</v>
      </c>
      <c r="I61" s="60">
        <f t="shared" si="135"/>
        <v>-9.4877877694237056E-2</v>
      </c>
      <c r="J61" s="60">
        <f t="shared" si="136"/>
        <v>-0.21433851955928163</v>
      </c>
      <c r="L61" s="60">
        <f t="shared" si="128"/>
        <v>-0.58785334644916698</v>
      </c>
      <c r="M61" s="60">
        <f t="shared" si="129"/>
        <v>-0.11946064186504457</v>
      </c>
      <c r="N61" s="60"/>
      <c r="P61" s="60">
        <f t="shared" si="133"/>
        <v>0.27020199469501982</v>
      </c>
      <c r="Q61" s="60">
        <f t="shared" si="137"/>
        <v>-0.19661239132117048</v>
      </c>
      <c r="R61" s="60">
        <f t="shared" si="137"/>
        <v>4.0368906504851809E-2</v>
      </c>
      <c r="S61" s="60">
        <f t="shared" si="137"/>
        <v>-8.8058757893975104E-2</v>
      </c>
      <c r="T61" s="60">
        <f t="shared" si="137"/>
        <v>-5.5072471935483813E-2</v>
      </c>
      <c r="U61" s="60">
        <f t="shared" si="137"/>
        <v>-0.19562332546682704</v>
      </c>
      <c r="V61" s="60">
        <f t="shared" si="137"/>
        <v>0.11917980060490785</v>
      </c>
      <c r="W61" s="60">
        <f t="shared" si="138"/>
        <v>-9.4877877694237056E-2</v>
      </c>
      <c r="X61" s="60">
        <f t="shared" si="138"/>
        <v>-0.12727758726007143</v>
      </c>
    </row>
    <row r="62" spans="1:24" x14ac:dyDescent="0.25">
      <c r="A62" s="162" t="s">
        <v>54</v>
      </c>
      <c r="B62" s="38">
        <v>2.5160054583500719</v>
      </c>
      <c r="C62" s="38">
        <f t="shared" si="134"/>
        <v>1.7185226286777389</v>
      </c>
      <c r="D62" s="38">
        <f t="shared" si="134"/>
        <v>0.48773616796147223</v>
      </c>
      <c r="E62" s="38">
        <f t="shared" si="134"/>
        <v>0.41053086282727347</v>
      </c>
      <c r="F62" s="38">
        <f t="shared" si="134"/>
        <v>0.35204726675781872</v>
      </c>
      <c r="G62" s="38">
        <f t="shared" si="134"/>
        <v>0.62746711034772318</v>
      </c>
      <c r="H62" s="173">
        <f t="shared" si="134"/>
        <v>-0.36650018835499776</v>
      </c>
      <c r="I62" s="38">
        <f t="shared" si="135"/>
        <v>0.45209337028262264</v>
      </c>
      <c r="J62" s="38">
        <f t="shared" si="136"/>
        <v>0.6563315571510091</v>
      </c>
      <c r="L62" s="38">
        <f t="shared" si="128"/>
        <v>1.0228317455060068</v>
      </c>
      <c r="M62" s="38">
        <f t="shared" si="129"/>
        <v>0.20423818686838646</v>
      </c>
      <c r="N62" s="38"/>
      <c r="P62" s="173">
        <f t="shared" si="133"/>
        <v>-7.3553128780709187E-2</v>
      </c>
      <c r="Q62" s="173">
        <f t="shared" si="137"/>
        <v>3.7596539556877584E-2</v>
      </c>
      <c r="R62" s="173">
        <f t="shared" si="137"/>
        <v>0.13889136588206163</v>
      </c>
      <c r="S62" s="38">
        <f t="shared" si="137"/>
        <v>0.23498175158305834</v>
      </c>
      <c r="T62" s="173">
        <f t="shared" si="137"/>
        <v>3.1000107863718762E-2</v>
      </c>
      <c r="U62" s="173">
        <f t="shared" si="137"/>
        <v>8.707364616729163E-2</v>
      </c>
      <c r="V62" s="38">
        <f t="shared" si="137"/>
        <v>0.16621230316552604</v>
      </c>
      <c r="W62" s="38">
        <f t="shared" si="138"/>
        <v>0.45209337028262264</v>
      </c>
      <c r="X62" s="38">
        <f t="shared" si="138"/>
        <v>0.30650383911206358</v>
      </c>
    </row>
    <row r="63" spans="1:24" x14ac:dyDescent="0.25">
      <c r="A63" s="159" t="s">
        <v>57</v>
      </c>
      <c r="B63" s="161">
        <v>2.5160054583500719</v>
      </c>
      <c r="C63" s="161">
        <f t="shared" si="134"/>
        <v>1.7138540895782897</v>
      </c>
      <c r="D63" s="161">
        <f t="shared" si="134"/>
        <v>0.48090458334772412</v>
      </c>
      <c r="E63" s="161">
        <f t="shared" si="134"/>
        <v>0.40230549922702408</v>
      </c>
      <c r="F63" s="161">
        <f t="shared" si="134"/>
        <v>0.29911528582832481</v>
      </c>
      <c r="G63" s="161">
        <f t="shared" si="134"/>
        <v>0.58995889440348126</v>
      </c>
      <c r="H63" s="161">
        <f t="shared" si="134"/>
        <v>-0.3586449076027618</v>
      </c>
      <c r="I63" s="161">
        <f t="shared" si="135"/>
        <v>0.45537453156999841</v>
      </c>
      <c r="J63" s="161">
        <f t="shared" si="136"/>
        <v>0.63397904621442414</v>
      </c>
      <c r="L63" s="161">
        <f t="shared" si="128"/>
        <v>0.99262395381718593</v>
      </c>
      <c r="M63" s="161">
        <f t="shared" si="129"/>
        <v>0.17860451464442573</v>
      </c>
      <c r="N63" s="161"/>
      <c r="P63" s="173">
        <f t="shared" si="133"/>
        <v>-7.416683630499199E-2</v>
      </c>
      <c r="Q63" s="161">
        <f t="shared" si="137"/>
        <v>3.0963247628054358E-2</v>
      </c>
      <c r="R63" s="161">
        <f t="shared" si="137"/>
        <v>0.11938003368075178</v>
      </c>
      <c r="S63" s="161">
        <f t="shared" si="137"/>
        <v>0.21588981285051712</v>
      </c>
      <c r="T63" s="161">
        <f t="shared" si="137"/>
        <v>1.9728233627955394E-2</v>
      </c>
      <c r="U63" s="161">
        <f t="shared" si="137"/>
        <v>7.1338425377417636E-2</v>
      </c>
      <c r="V63" s="161">
        <f t="shared" si="137"/>
        <v>0.16516461215790756</v>
      </c>
      <c r="W63" s="161">
        <f t="shared" si="138"/>
        <v>0.45537453156999841</v>
      </c>
      <c r="X63" s="161">
        <f t="shared" si="138"/>
        <v>0.30897850529050053</v>
      </c>
    </row>
    <row r="64" spans="1:24" x14ac:dyDescent="0.25">
      <c r="A64" s="159" t="s">
        <v>71</v>
      </c>
      <c r="B64" s="163" t="s">
        <v>70</v>
      </c>
      <c r="C64" s="161">
        <f>IFERROR(C26/B26-1,0)</f>
        <v>0</v>
      </c>
      <c r="D64" s="161">
        <f>D26/C26-1</f>
        <v>4.4589835854901754</v>
      </c>
      <c r="E64" s="161">
        <f>E26/D26-1</f>
        <v>1.7076381148056856</v>
      </c>
      <c r="F64" s="161">
        <f>F26/E26-1</f>
        <v>4.6751041301964822</v>
      </c>
      <c r="G64" s="161">
        <f>G26/F26-1</f>
        <v>1.3287174209554053</v>
      </c>
      <c r="H64" s="161">
        <f t="shared" si="134"/>
        <v>-0.46677167985653145</v>
      </c>
      <c r="I64" s="161">
        <f t="shared" si="135"/>
        <v>0.41147324832760557</v>
      </c>
      <c r="J64" s="161">
        <f t="shared" si="136"/>
        <v>0.99951586367575307</v>
      </c>
      <c r="L64" s="60">
        <f t="shared" si="128"/>
        <v>1.4662875435322844</v>
      </c>
      <c r="M64" s="161">
        <f t="shared" si="129"/>
        <v>0.5880426153481475</v>
      </c>
      <c r="N64" s="161"/>
      <c r="P64" s="161">
        <f t="shared" si="133"/>
        <v>-2.3430452878422492E-2</v>
      </c>
      <c r="Q64" s="161">
        <f t="shared" si="137"/>
        <v>0.55120417040495595</v>
      </c>
      <c r="R64" s="161">
        <f t="shared" si="137"/>
        <v>1.1429602299718242</v>
      </c>
      <c r="S64" s="161">
        <f t="shared" si="137"/>
        <v>0.74818577618512916</v>
      </c>
      <c r="T64" s="161">
        <f t="shared" si="137"/>
        <v>0.24173807846488127</v>
      </c>
      <c r="U64" s="161">
        <f t="shared" si="137"/>
        <v>0.32866085979652793</v>
      </c>
      <c r="V64" s="161">
        <f t="shared" si="137"/>
        <v>0.17918250876449227</v>
      </c>
      <c r="W64" s="161">
        <f t="shared" si="138"/>
        <v>0.41147324832760557</v>
      </c>
      <c r="X64" s="161">
        <f t="shared" si="138"/>
        <v>0.27623215907941212</v>
      </c>
    </row>
    <row r="65" spans="1:24" x14ac:dyDescent="0.25">
      <c r="B65" s="169"/>
      <c r="C65" s="37"/>
      <c r="D65" s="37"/>
      <c r="E65" s="37"/>
      <c r="F65" s="37"/>
      <c r="G65" s="37"/>
      <c r="H65" s="37"/>
      <c r="I65" s="37"/>
      <c r="J65" s="37"/>
      <c r="L65" s="37">
        <f t="shared" si="128"/>
        <v>0</v>
      </c>
      <c r="M65" s="37">
        <f t="shared" si="129"/>
        <v>0</v>
      </c>
      <c r="N65" s="37"/>
      <c r="P65" s="37"/>
      <c r="Q65" s="37"/>
      <c r="R65" s="37"/>
      <c r="S65" s="37"/>
      <c r="T65" s="37"/>
      <c r="U65" s="37"/>
      <c r="V65" s="37"/>
      <c r="W65" s="37"/>
      <c r="X65" s="37"/>
    </row>
    <row r="66" spans="1:24" x14ac:dyDescent="0.25">
      <c r="A66" s="45" t="s">
        <v>64</v>
      </c>
      <c r="B66" s="161">
        <v>0.41823173402817182</v>
      </c>
      <c r="C66" s="58">
        <f t="shared" ref="C66:H67" si="139">C28/B28-1</f>
        <v>0.36267108236888879</v>
      </c>
      <c r="D66" s="58">
        <f t="shared" si="139"/>
        <v>0.12280850801568954</v>
      </c>
      <c r="E66" s="58">
        <f t="shared" si="139"/>
        <v>0.21410326557607728</v>
      </c>
      <c r="F66" s="58">
        <f t="shared" si="139"/>
        <v>0.19800348438263105</v>
      </c>
      <c r="G66" s="58">
        <f t="shared" si="139"/>
        <v>0.29019526339927904</v>
      </c>
      <c r="H66" s="58">
        <f t="shared" si="139"/>
        <v>-0.19242020846785801</v>
      </c>
      <c r="I66" s="58">
        <f t="shared" ref="I66:I67" si="140">W66</f>
        <v>0.17772109608544095</v>
      </c>
      <c r="J66" s="58">
        <f>J28/H28-1</f>
        <v>0.30808339749860769</v>
      </c>
      <c r="L66" s="58">
        <f t="shared" si="128"/>
        <v>0.5005036059664657</v>
      </c>
      <c r="M66" s="58">
        <f t="shared" si="129"/>
        <v>0.13036230141316674</v>
      </c>
      <c r="N66" s="58"/>
      <c r="P66" s="173">
        <f t="shared" si="133"/>
        <v>-7.048085991146924E-3</v>
      </c>
      <c r="Q66" s="58">
        <f t="shared" ref="Q66:V67" si="141">Q28/P28-1</f>
        <v>3.3949772188633931E-2</v>
      </c>
      <c r="R66" s="58">
        <f t="shared" si="141"/>
        <v>5.9776563459194465E-2</v>
      </c>
      <c r="S66" s="58">
        <f t="shared" si="141"/>
        <v>0.1010729944496096</v>
      </c>
      <c r="T66" s="58">
        <f t="shared" si="141"/>
        <v>4.1935621851746596E-2</v>
      </c>
      <c r="U66" s="58">
        <f t="shared" si="141"/>
        <v>5.1409998506570354E-2</v>
      </c>
      <c r="V66" s="58">
        <f t="shared" si="141"/>
        <v>4.7270051243714972E-2</v>
      </c>
      <c r="W66" s="58">
        <f>W28/U28-1</f>
        <v>0.17772109608544095</v>
      </c>
      <c r="X66" s="58">
        <f>X28/V28-1</f>
        <v>0.1879677383044116</v>
      </c>
    </row>
    <row r="67" spans="1:24" x14ac:dyDescent="0.25">
      <c r="A67" s="55" t="s">
        <v>65</v>
      </c>
      <c r="B67" s="170">
        <v>0.28936537873886858</v>
      </c>
      <c r="C67" s="60">
        <f t="shared" si="139"/>
        <v>5.8658490723491941E-2</v>
      </c>
      <c r="D67" s="60">
        <f t="shared" si="139"/>
        <v>-9.395985426083342E-2</v>
      </c>
      <c r="E67" s="60">
        <f t="shared" si="139"/>
        <v>-5.4070846892156577E-2</v>
      </c>
      <c r="F67" s="60">
        <f t="shared" si="139"/>
        <v>-0.27702603876873466</v>
      </c>
      <c r="G67" s="60">
        <f t="shared" si="139"/>
        <v>-0.11448648475490042</v>
      </c>
      <c r="H67" s="60">
        <f t="shared" si="139"/>
        <v>-1.3391726769083401E-2</v>
      </c>
      <c r="I67" s="60">
        <f t="shared" si="140"/>
        <v>1.7769930101255715E-2</v>
      </c>
      <c r="J67" s="60">
        <f>J29/H29-1</f>
        <v>3.7171829789389266E-2</v>
      </c>
      <c r="L67" s="60">
        <f t="shared" si="128"/>
        <v>5.0563556558472667E-2</v>
      </c>
      <c r="M67" s="60">
        <f t="shared" si="129"/>
        <v>1.940189968813355E-2</v>
      </c>
      <c r="N67" s="60"/>
      <c r="P67" s="60">
        <f t="shared" si="133"/>
        <v>-0.25467407709063805</v>
      </c>
      <c r="Q67" s="60">
        <f t="shared" si="141"/>
        <v>-6.9146869457886062E-2</v>
      </c>
      <c r="R67" s="60">
        <f t="shared" si="141"/>
        <v>2.6222533821712357E-2</v>
      </c>
      <c r="S67" s="60">
        <f t="shared" si="141"/>
        <v>1.5438718785336203E-2</v>
      </c>
      <c r="T67" s="60">
        <f t="shared" si="141"/>
        <v>-0.12634503980139333</v>
      </c>
      <c r="U67" s="60">
        <f t="shared" si="141"/>
        <v>-4.1231624292276114E-3</v>
      </c>
      <c r="V67" s="60">
        <f t="shared" si="141"/>
        <v>5.5269654994549278E-2</v>
      </c>
      <c r="W67" s="60">
        <f>W29/U29-1</f>
        <v>1.7769930101255715E-2</v>
      </c>
      <c r="X67" s="60">
        <f>X29/V29-1</f>
        <v>-1.3080724731704962E-2</v>
      </c>
    </row>
  </sheetData>
  <pageMargins left="0.7" right="0.7" top="0.75" bottom="0.75" header="0.3" footer="0.3"/>
  <pageSetup paperSize="9" scale="80" fitToHeight="0" orientation="landscape" r:id="rId1"/>
  <rowBreaks count="1" manualBreakCount="1">
    <brk id="32" max="22" man="1"/>
  </rowBreaks>
  <colBreaks count="1" manualBreakCount="1">
    <brk id="14" max="6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view="pageBreakPreview" zoomScaleNormal="100" zoomScaleSheetLayoutView="100" workbookViewId="0">
      <pane xSplit="1" ySplit="2" topLeftCell="B3" activePane="bottomRight" state="frozen"/>
      <selection activeCell="C6" sqref="C6"/>
      <selection pane="topRight" activeCell="C6" sqref="C6"/>
      <selection pane="bottomLeft" activeCell="C6" sqref="C6"/>
      <selection pane="bottomRight" activeCell="J14" sqref="J14"/>
    </sheetView>
  </sheetViews>
  <sheetFormatPr defaultRowHeight="15" x14ac:dyDescent="0.25"/>
  <cols>
    <col min="1" max="1" width="29.28515625" customWidth="1"/>
    <col min="2" max="2" width="9.140625" customWidth="1"/>
    <col min="9" max="9" width="2.140625" customWidth="1"/>
  </cols>
  <sheetData>
    <row r="1" spans="1:8" x14ac:dyDescent="0.25">
      <c r="A1" s="64" t="s">
        <v>52</v>
      </c>
      <c r="B1" s="65" t="s">
        <v>2</v>
      </c>
      <c r="C1" s="65" t="s">
        <v>3</v>
      </c>
      <c r="D1" s="65" t="s">
        <v>4</v>
      </c>
      <c r="E1" s="65" t="s">
        <v>5</v>
      </c>
      <c r="F1" s="65" t="s">
        <v>6</v>
      </c>
      <c r="G1" s="65" t="s">
        <v>204</v>
      </c>
      <c r="H1" s="65" t="s">
        <v>215</v>
      </c>
    </row>
    <row r="2" spans="1:8" x14ac:dyDescent="0.25">
      <c r="A2" s="62" t="s">
        <v>56</v>
      </c>
      <c r="B2" s="63"/>
      <c r="C2" s="63"/>
      <c r="D2" s="63"/>
      <c r="E2" s="63"/>
      <c r="F2" s="63"/>
      <c r="G2" s="63"/>
      <c r="H2" s="63"/>
    </row>
    <row r="3" spans="1:8" x14ac:dyDescent="0.25">
      <c r="A3" s="39" t="s">
        <v>72</v>
      </c>
      <c r="B3" s="37">
        <v>1.6199999999999999E-2</v>
      </c>
      <c r="C3" s="37">
        <v>1.7399999999999999E-2</v>
      </c>
      <c r="D3" s="37">
        <v>2.0400000000000001E-2</v>
      </c>
      <c r="E3" s="37">
        <v>1.9800000000000002E-2</v>
      </c>
      <c r="F3" s="37">
        <v>3.153509774475368E-2</v>
      </c>
      <c r="G3" s="37">
        <v>1.84E-2</v>
      </c>
      <c r="H3" s="37">
        <v>1.8444543394428428E-2</v>
      </c>
    </row>
    <row r="4" spans="1:8" x14ac:dyDescent="0.25">
      <c r="A4" s="39" t="s">
        <v>73</v>
      </c>
      <c r="B4" s="37">
        <v>5.7999999999999996E-3</v>
      </c>
      <c r="C4" s="37">
        <v>4.8999999999999998E-3</v>
      </c>
      <c r="D4" s="37">
        <v>8.2000000000000007E-3</v>
      </c>
      <c r="E4" s="37">
        <v>8.8999999999999999E-3</v>
      </c>
      <c r="F4" s="37">
        <v>1.8262655376299512E-2</v>
      </c>
      <c r="G4" s="37">
        <v>1.0800000000000001E-2</v>
      </c>
      <c r="H4" s="37">
        <v>1.0630762648432893E-2</v>
      </c>
    </row>
    <row r="6" spans="1:8" x14ac:dyDescent="0.25">
      <c r="A6" s="39" t="s">
        <v>166</v>
      </c>
      <c r="B6" s="30">
        <v>496.26780116783596</v>
      </c>
      <c r="C6" s="30">
        <v>460.31827439621259</v>
      </c>
      <c r="D6" s="30">
        <v>458.3532429635701</v>
      </c>
      <c r="E6" s="30">
        <v>943.96133788048292</v>
      </c>
      <c r="F6" s="30">
        <v>867.24920955367475</v>
      </c>
      <c r="G6" s="30">
        <v>930.0538042669109</v>
      </c>
      <c r="H6" s="30">
        <v>892.53962011202248</v>
      </c>
    </row>
    <row r="7" spans="1:8" x14ac:dyDescent="0.25">
      <c r="A7" s="39" t="s">
        <v>165</v>
      </c>
      <c r="B7" s="40">
        <v>313.78885404821176</v>
      </c>
      <c r="C7" s="40">
        <v>366.95583451132671</v>
      </c>
      <c r="D7" s="40">
        <v>369.33995730814041</v>
      </c>
      <c r="E7" s="40">
        <v>392.03011808849726</v>
      </c>
      <c r="F7" s="40">
        <v>452.14672910006357</v>
      </c>
      <c r="G7" s="40">
        <v>304.49598250745026</v>
      </c>
      <c r="H7" s="40">
        <v>324.3917608950166</v>
      </c>
    </row>
    <row r="8" spans="1:8" x14ac:dyDescent="0.25">
      <c r="A8" s="39" t="s">
        <v>163</v>
      </c>
      <c r="B8" s="38">
        <v>1.6227503844375324</v>
      </c>
      <c r="C8" s="38">
        <v>1.5323337434232682</v>
      </c>
      <c r="D8" s="38">
        <v>1.2891877122820674</v>
      </c>
      <c r="E8" s="38">
        <v>1.8576201678010251</v>
      </c>
      <c r="F8" s="38">
        <v>1.228152838334678</v>
      </c>
      <c r="G8" s="38">
        <v>1.6725126929284184</v>
      </c>
      <c r="H8" s="38">
        <v>1.5892403663943293</v>
      </c>
    </row>
    <row r="9" spans="1:8" x14ac:dyDescent="0.25">
      <c r="A9" s="39" t="s">
        <v>164</v>
      </c>
      <c r="B9" s="38">
        <v>0.62859922236320731</v>
      </c>
      <c r="C9" s="38">
        <v>0.67970072012805627</v>
      </c>
      <c r="D9" s="38">
        <v>0.57527177275363695</v>
      </c>
      <c r="E9" s="38">
        <v>0.54509559211097136</v>
      </c>
      <c r="F9" s="38">
        <v>0.42087842808929388</v>
      </c>
      <c r="G9" s="38">
        <v>0.41251750325926728</v>
      </c>
      <c r="H9" s="38">
        <v>0.4236364424372715</v>
      </c>
    </row>
    <row r="11" spans="1:8" x14ac:dyDescent="0.25">
      <c r="A11" s="62" t="s">
        <v>76</v>
      </c>
      <c r="B11" s="63"/>
      <c r="C11" s="63"/>
      <c r="D11" s="63"/>
      <c r="E11" s="63"/>
      <c r="F11" s="63"/>
      <c r="G11" s="63"/>
      <c r="H11" s="63"/>
    </row>
    <row r="12" spans="1:8" x14ac:dyDescent="0.25">
      <c r="A12" s="34" t="s">
        <v>77</v>
      </c>
      <c r="B12" s="144">
        <v>1.719615669644517E-2</v>
      </c>
      <c r="C12" s="144">
        <v>1.961426984616586E-2</v>
      </c>
      <c r="D12" s="144">
        <v>2.3090096947081928E-2</v>
      </c>
      <c r="E12" s="144">
        <v>2.1396989922722893E-2</v>
      </c>
      <c r="F12" s="144">
        <v>3.153509774475368E-2</v>
      </c>
      <c r="G12" s="144">
        <v>1.8406643588673111E-2</v>
      </c>
      <c r="H12" s="144">
        <v>1.8444543394428428E-2</v>
      </c>
    </row>
    <row r="13" spans="1:8" x14ac:dyDescent="0.25">
      <c r="A13" s="47" t="s">
        <v>48</v>
      </c>
      <c r="B13" s="56">
        <v>7.3935393683507815E-3</v>
      </c>
      <c r="C13" s="56">
        <v>8.0000000000000002E-3</v>
      </c>
      <c r="D13" s="56">
        <v>1.4202052951420253E-2</v>
      </c>
      <c r="E13" s="56">
        <v>1.5045210561985696E-2</v>
      </c>
      <c r="F13" s="56">
        <v>2.6029529849883659E-2</v>
      </c>
      <c r="G13" s="56">
        <v>1.9189712043671765E-2</v>
      </c>
      <c r="H13" s="56">
        <v>1.9513418450926488E-2</v>
      </c>
    </row>
    <row r="14" spans="1:8" x14ac:dyDescent="0.25">
      <c r="A14" s="47" t="s">
        <v>49</v>
      </c>
      <c r="B14" s="56">
        <v>2.6338997927830747E-3</v>
      </c>
      <c r="C14" s="56">
        <v>2.4752997220077173E-3</v>
      </c>
      <c r="D14" s="56">
        <v>2.9805426403265462E-3</v>
      </c>
      <c r="E14" s="56">
        <v>5.8434690887052458E-3</v>
      </c>
      <c r="F14" s="56">
        <v>8.9813460580058391E-3</v>
      </c>
      <c r="G14" s="56">
        <v>8.0052023769902371E-3</v>
      </c>
      <c r="H14" s="56">
        <v>8.1859879122992626E-3</v>
      </c>
    </row>
    <row r="15" spans="1:8" x14ac:dyDescent="0.25">
      <c r="A15" s="47" t="s">
        <v>185</v>
      </c>
      <c r="B15" s="56">
        <v>8.7132457192515434E-3</v>
      </c>
      <c r="C15" s="56">
        <v>1.182355860570726E-2</v>
      </c>
      <c r="D15" s="56">
        <v>2.5348418888426472E-2</v>
      </c>
      <c r="E15" s="56">
        <v>3.4000000000000002E-2</v>
      </c>
      <c r="F15" s="56">
        <v>4.8187658417933106E-2</v>
      </c>
      <c r="G15" s="56">
        <v>2.9000000000000001E-2</v>
      </c>
      <c r="H15" s="56">
        <v>2.7243866325996163E-2</v>
      </c>
    </row>
    <row r="16" spans="1:8" x14ac:dyDescent="0.25">
      <c r="A16" s="47" t="s">
        <v>186</v>
      </c>
      <c r="B16" s="56">
        <v>2.6743982335150299E-2</v>
      </c>
      <c r="C16" s="56">
        <v>5.783195011142233E-2</v>
      </c>
      <c r="D16" s="56">
        <v>7.1999999999999995E-2</v>
      </c>
      <c r="E16" s="56">
        <v>0.11799999999999999</v>
      </c>
      <c r="F16" s="56">
        <v>9.6500000000000002E-2</v>
      </c>
      <c r="G16" s="56">
        <v>3.6299999999999999E-2</v>
      </c>
      <c r="H16" s="56">
        <v>3.382163883556602E-2</v>
      </c>
    </row>
    <row r="17" spans="1:8" x14ac:dyDescent="0.25">
      <c r="A17" s="47" t="s">
        <v>190</v>
      </c>
      <c r="B17" s="56">
        <v>8.0000000000000002E-3</v>
      </c>
      <c r="C17" s="56">
        <v>5.0000000000000001E-3</v>
      </c>
      <c r="D17" s="56">
        <v>1.4999999999999999E-2</v>
      </c>
      <c r="E17" s="56">
        <v>1.8165166045706831E-2</v>
      </c>
      <c r="F17" s="56">
        <v>3.8602141929404608E-2</v>
      </c>
      <c r="G17" s="56">
        <v>2.1227836469383192E-2</v>
      </c>
      <c r="H17" s="56">
        <v>2.1059614534250974E-2</v>
      </c>
    </row>
    <row r="18" spans="1:8" x14ac:dyDescent="0.25">
      <c r="A18" s="47" t="s">
        <v>193</v>
      </c>
      <c r="B18" s="56">
        <v>2.4E-2</v>
      </c>
      <c r="C18" s="56">
        <v>4.3999999999999997E-2</v>
      </c>
      <c r="D18" s="56">
        <v>4.9754731698800202E-2</v>
      </c>
      <c r="E18" s="56">
        <v>1.381638048635009E-2</v>
      </c>
      <c r="F18" s="56">
        <v>4.2500000000000003E-2</v>
      </c>
      <c r="G18" s="56">
        <v>3.8747317308883947E-3</v>
      </c>
      <c r="H18" s="56">
        <v>3.7940079189175157E-3</v>
      </c>
    </row>
    <row r="19" spans="1:8" x14ac:dyDescent="0.25">
      <c r="A19" s="47" t="s">
        <v>51</v>
      </c>
      <c r="B19" s="56">
        <v>4.2289716957001837E-6</v>
      </c>
      <c r="C19" s="56">
        <v>1.5181292958379871E-2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</row>
    <row r="21" spans="1:8" x14ac:dyDescent="0.25">
      <c r="A21" s="141"/>
      <c r="B21" s="142"/>
      <c r="C21" s="142"/>
      <c r="D21" s="142"/>
      <c r="E21" s="142"/>
      <c r="F21" s="142"/>
      <c r="G21" s="142"/>
      <c r="H21" s="142"/>
    </row>
  </sheetData>
  <pageMargins left="0.7" right="0.7" top="0.75" bottom="0.75" header="0.3" footer="0.3"/>
  <pageSetup paperSize="9" scale="80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view="pageBreakPreview" zoomScaleNormal="100" zoomScaleSheetLayoutView="100" workbookViewId="0">
      <pane xSplit="2" ySplit="3" topLeftCell="C4" activePane="bottomRight" state="frozen"/>
      <selection activeCell="C6" sqref="C6"/>
      <selection pane="topRight" activeCell="C6" sqref="C6"/>
      <selection pane="bottomLeft" activeCell="C6" sqref="C6"/>
      <selection pane="bottomRight" activeCell="K8" sqref="K8"/>
    </sheetView>
  </sheetViews>
  <sheetFormatPr defaultRowHeight="15" x14ac:dyDescent="0.25"/>
  <cols>
    <col min="1" max="1" width="5.28515625" customWidth="1"/>
    <col min="2" max="2" width="28.7109375" bestFit="1" customWidth="1"/>
    <col min="10" max="10" width="8.85546875" bestFit="1" customWidth="1"/>
  </cols>
  <sheetData>
    <row r="1" spans="1:10" ht="15.75" x14ac:dyDescent="0.25">
      <c r="A1" s="155" t="s">
        <v>206</v>
      </c>
    </row>
    <row r="2" spans="1:10" x14ac:dyDescent="0.25">
      <c r="A2" s="26" t="s">
        <v>39</v>
      </c>
      <c r="C2" s="18" t="s">
        <v>0</v>
      </c>
      <c r="D2" s="18" t="s">
        <v>0</v>
      </c>
      <c r="E2" s="18" t="s">
        <v>0</v>
      </c>
      <c r="F2" s="18" t="s">
        <v>0</v>
      </c>
      <c r="G2" s="18" t="s">
        <v>0</v>
      </c>
      <c r="H2" s="18" t="s">
        <v>0</v>
      </c>
      <c r="I2" s="18" t="s">
        <v>0</v>
      </c>
    </row>
    <row r="3" spans="1:10" x14ac:dyDescent="0.25">
      <c r="A3" s="202" t="s">
        <v>1</v>
      </c>
      <c r="B3" s="202"/>
      <c r="C3" s="143" t="s">
        <v>2</v>
      </c>
      <c r="D3" s="143" t="s">
        <v>3</v>
      </c>
      <c r="E3" s="143" t="s">
        <v>4</v>
      </c>
      <c r="F3" s="17" t="s">
        <v>5</v>
      </c>
      <c r="G3" s="17" t="s">
        <v>6</v>
      </c>
      <c r="H3" s="17" t="s">
        <v>204</v>
      </c>
      <c r="I3" s="17" t="s">
        <v>215</v>
      </c>
    </row>
    <row r="4" spans="1:10" x14ac:dyDescent="0.25">
      <c r="A4" s="14">
        <v>1</v>
      </c>
      <c r="B4" s="15" t="s">
        <v>7</v>
      </c>
      <c r="C4" s="15"/>
      <c r="D4" s="15"/>
      <c r="E4" s="15"/>
      <c r="F4" s="16"/>
      <c r="G4" s="15"/>
      <c r="H4" s="15"/>
      <c r="I4" s="15"/>
    </row>
    <row r="5" spans="1:10" x14ac:dyDescent="0.25">
      <c r="A5" s="2" t="s">
        <v>8</v>
      </c>
      <c r="B5" s="3" t="s">
        <v>9</v>
      </c>
      <c r="C5" s="4">
        <v>1490.484498478</v>
      </c>
      <c r="D5" s="4">
        <v>2521.634</v>
      </c>
      <c r="E5" s="4">
        <v>3215.9186593940003</v>
      </c>
      <c r="F5" s="4">
        <v>4784.0568536436385</v>
      </c>
      <c r="G5" s="4">
        <v>8156.9327938919951</v>
      </c>
      <c r="H5" s="4">
        <v>5839.0100666999897</v>
      </c>
      <c r="I5" s="4">
        <v>5350.147736148996</v>
      </c>
    </row>
    <row r="6" spans="1:10" x14ac:dyDescent="0.25">
      <c r="A6" s="2" t="s">
        <v>10</v>
      </c>
      <c r="B6" s="3" t="s">
        <v>11</v>
      </c>
      <c r="C6" s="4">
        <v>39.672040570542642</v>
      </c>
      <c r="D6" s="4">
        <v>2054.1779999999999</v>
      </c>
      <c r="E6" s="4">
        <v>29.83143329583568</v>
      </c>
      <c r="F6" s="4">
        <v>192.78515671399978</v>
      </c>
      <c r="G6" s="4">
        <v>198.9946290919998</v>
      </c>
      <c r="H6" s="4">
        <v>273.39383068700113</v>
      </c>
      <c r="I6" s="4">
        <v>154.13034098919948</v>
      </c>
      <c r="J6" s="129"/>
    </row>
    <row r="7" spans="1:10" x14ac:dyDescent="0.25">
      <c r="A7" s="2" t="s">
        <v>12</v>
      </c>
      <c r="B7" s="3" t="s">
        <v>13</v>
      </c>
      <c r="C7" s="4">
        <v>28715.64277125027</v>
      </c>
      <c r="D7" s="4">
        <v>27377.465000000004</v>
      </c>
      <c r="E7" s="4">
        <v>28534.650993590589</v>
      </c>
      <c r="F7" s="4">
        <v>33533.160229813846</v>
      </c>
      <c r="G7" s="4">
        <v>33692.894718240146</v>
      </c>
      <c r="H7" s="4">
        <v>40001.112040087923</v>
      </c>
      <c r="I7" s="4">
        <v>41846.694188448513</v>
      </c>
    </row>
    <row r="8" spans="1:10" x14ac:dyDescent="0.25">
      <c r="A8" s="2" t="s">
        <v>14</v>
      </c>
      <c r="B8" s="3" t="s">
        <v>15</v>
      </c>
      <c r="C8" s="4">
        <v>877.71942357102944</v>
      </c>
      <c r="D8" s="4">
        <v>212.39299999999997</v>
      </c>
      <c r="E8" s="4">
        <v>770.38453356399998</v>
      </c>
      <c r="F8" s="4">
        <v>31.571086433000762</v>
      </c>
      <c r="G8" s="4">
        <v>1192.1605259450116</v>
      </c>
      <c r="H8" s="4">
        <v>3510.9999450871896</v>
      </c>
      <c r="I8" s="4">
        <v>2508.891291261848</v>
      </c>
    </row>
    <row r="9" spans="1:10" x14ac:dyDescent="0.25">
      <c r="A9" s="2" t="s">
        <v>16</v>
      </c>
      <c r="B9" s="3" t="s">
        <v>17</v>
      </c>
      <c r="C9" s="4">
        <v>184.12548931440944</v>
      </c>
      <c r="D9" s="4">
        <v>209.80299999999997</v>
      </c>
      <c r="E9" s="4">
        <v>600.79873131444481</v>
      </c>
      <c r="F9" s="4">
        <v>540.75794580656043</v>
      </c>
      <c r="G9" s="4">
        <v>998.30515310557212</v>
      </c>
      <c r="H9" s="4">
        <v>1839.1344825088649</v>
      </c>
      <c r="I9" s="4">
        <v>1652.8337974379933</v>
      </c>
      <c r="J9" s="129"/>
    </row>
    <row r="10" spans="1:10" x14ac:dyDescent="0.25">
      <c r="A10" s="23"/>
      <c r="B10" s="23" t="s">
        <v>18</v>
      </c>
      <c r="C10" s="24">
        <v>31307.644223184252</v>
      </c>
      <c r="D10" s="24">
        <v>32375.472999999998</v>
      </c>
      <c r="E10" s="24">
        <v>33151.584351158868</v>
      </c>
      <c r="F10" s="24">
        <v>39082.331272411044</v>
      </c>
      <c r="G10" s="24">
        <v>44239.287820274731</v>
      </c>
      <c r="H10" s="24">
        <v>51464.150365070971</v>
      </c>
      <c r="I10" s="24">
        <v>51512.697354286545</v>
      </c>
    </row>
    <row r="11" spans="1:10" x14ac:dyDescent="0.25">
      <c r="A11" s="6"/>
      <c r="B11" s="7"/>
      <c r="C11" s="8"/>
      <c r="D11" s="8"/>
      <c r="E11" s="8"/>
      <c r="F11" s="8"/>
      <c r="G11" s="8"/>
      <c r="H11" s="8"/>
      <c r="I11" s="8"/>
    </row>
    <row r="12" spans="1:10" x14ac:dyDescent="0.25">
      <c r="A12" s="11">
        <v>2</v>
      </c>
      <c r="B12" s="21" t="s">
        <v>19</v>
      </c>
      <c r="C12" s="22"/>
      <c r="D12" s="22"/>
      <c r="E12" s="22"/>
      <c r="F12" s="22"/>
      <c r="G12" s="22"/>
      <c r="H12" s="22"/>
      <c r="I12" s="22"/>
    </row>
    <row r="13" spans="1:10" x14ac:dyDescent="0.25">
      <c r="A13" s="2" t="s">
        <v>8</v>
      </c>
      <c r="B13" s="3" t="s">
        <v>20</v>
      </c>
      <c r="C13" s="9">
        <v>495.81929002775172</v>
      </c>
      <c r="D13" s="9">
        <v>458.572</v>
      </c>
      <c r="E13" s="9">
        <v>454.54450307607908</v>
      </c>
      <c r="F13" s="9">
        <v>573.98019920076888</v>
      </c>
      <c r="G13" s="9">
        <v>519.98330577066099</v>
      </c>
      <c r="H13" s="9">
        <v>361</v>
      </c>
      <c r="I13" s="9">
        <v>241.63432933069228</v>
      </c>
    </row>
    <row r="14" spans="1:10" x14ac:dyDescent="0.25">
      <c r="A14" s="2" t="s">
        <v>10</v>
      </c>
      <c r="B14" s="3" t="s">
        <v>21</v>
      </c>
      <c r="C14" s="4">
        <v>332.60524318165807</v>
      </c>
      <c r="D14" s="4">
        <v>375.39199999999994</v>
      </c>
      <c r="E14" s="4">
        <v>609.28517745650299</v>
      </c>
      <c r="F14" s="4">
        <v>681.65554349043975</v>
      </c>
      <c r="G14" s="4">
        <v>781.00204198598112</v>
      </c>
      <c r="H14" s="4">
        <v>889.55954440431219</v>
      </c>
      <c r="I14" s="4">
        <v>898.1568086929525</v>
      </c>
    </row>
    <row r="15" spans="1:10" x14ac:dyDescent="0.25">
      <c r="A15" s="2" t="s">
        <v>12</v>
      </c>
      <c r="B15" s="3" t="s">
        <v>22</v>
      </c>
      <c r="C15" s="9">
        <v>14.983946042928988</v>
      </c>
      <c r="D15" s="9">
        <v>29.413999999999998</v>
      </c>
      <c r="E15" s="9">
        <v>157.99945445300003</v>
      </c>
      <c r="F15" s="9">
        <v>328.94782104055179</v>
      </c>
      <c r="G15" s="9">
        <v>370.14458860672374</v>
      </c>
      <c r="H15" s="9">
        <v>285.85062099921726</v>
      </c>
      <c r="I15" s="9">
        <v>252.113869736699</v>
      </c>
    </row>
    <row r="16" spans="1:10" x14ac:dyDescent="0.25">
      <c r="A16" s="23"/>
      <c r="B16" s="23" t="s">
        <v>23</v>
      </c>
      <c r="C16" s="24">
        <v>843.40847925233879</v>
      </c>
      <c r="D16" s="24">
        <v>863.37800000000004</v>
      </c>
      <c r="E16" s="24">
        <v>1221.8291349855822</v>
      </c>
      <c r="F16" s="24">
        <v>1584.5835637317605</v>
      </c>
      <c r="G16" s="24">
        <v>1671.1299363633659</v>
      </c>
      <c r="H16" s="24">
        <v>1537</v>
      </c>
      <c r="I16" s="24">
        <v>1391.9050077603438</v>
      </c>
    </row>
    <row r="17" spans="1:10" x14ac:dyDescent="0.25">
      <c r="A17" s="6"/>
      <c r="B17" s="7"/>
      <c r="C17" s="8"/>
      <c r="D17" s="8"/>
      <c r="E17" s="8"/>
      <c r="F17" s="8"/>
      <c r="G17" s="8"/>
      <c r="H17" s="8"/>
      <c r="I17" s="8"/>
    </row>
    <row r="18" spans="1:10" x14ac:dyDescent="0.25">
      <c r="A18" s="203" t="s">
        <v>24</v>
      </c>
      <c r="B18" s="203"/>
      <c r="C18" s="20">
        <v>32151.052702436591</v>
      </c>
      <c r="D18" s="20">
        <v>33238.851000000002</v>
      </c>
      <c r="E18" s="20">
        <v>34373.413486144447</v>
      </c>
      <c r="F18" s="20">
        <v>40666.914836142802</v>
      </c>
      <c r="G18" s="20">
        <v>45910.174673349087</v>
      </c>
      <c r="H18" s="20">
        <v>53001</v>
      </c>
      <c r="I18" s="20">
        <v>52904.602362046891</v>
      </c>
      <c r="J18" s="130"/>
    </row>
    <row r="19" spans="1:10" x14ac:dyDescent="0.25">
      <c r="C19" s="129"/>
      <c r="D19" s="129"/>
    </row>
    <row r="20" spans="1:10" x14ac:dyDescent="0.25">
      <c r="A20" s="202" t="s">
        <v>25</v>
      </c>
      <c r="B20" s="202"/>
      <c r="C20" s="17" t="s">
        <v>2</v>
      </c>
      <c r="D20" s="17" t="s">
        <v>3</v>
      </c>
      <c r="E20" s="17" t="s">
        <v>4</v>
      </c>
      <c r="F20" s="17" t="s">
        <v>5</v>
      </c>
      <c r="G20" s="17" t="s">
        <v>6</v>
      </c>
      <c r="H20" s="17" t="s">
        <v>204</v>
      </c>
      <c r="I20" s="17" t="s">
        <v>215</v>
      </c>
    </row>
    <row r="21" spans="1:10" x14ac:dyDescent="0.25">
      <c r="A21" s="14">
        <v>1</v>
      </c>
      <c r="B21" s="15" t="s">
        <v>26</v>
      </c>
      <c r="C21" s="16"/>
      <c r="D21" s="16"/>
      <c r="E21" s="16"/>
      <c r="F21" s="16"/>
      <c r="G21" s="16"/>
      <c r="H21" s="16"/>
      <c r="I21" s="16"/>
    </row>
    <row r="22" spans="1:10" x14ac:dyDescent="0.25">
      <c r="A22" s="2" t="s">
        <v>8</v>
      </c>
      <c r="B22" s="3" t="s">
        <v>27</v>
      </c>
      <c r="C22" s="4">
        <v>85.639400449999997</v>
      </c>
      <c r="D22" s="4">
        <v>108.723</v>
      </c>
      <c r="E22" s="4">
        <v>77.959542511835593</v>
      </c>
      <c r="F22" s="4">
        <v>109.38846210499997</v>
      </c>
      <c r="G22" s="4">
        <v>152.3327560630002</v>
      </c>
      <c r="H22" s="4">
        <v>197.30057641899992</v>
      </c>
      <c r="I22" s="4">
        <v>178.59705355199998</v>
      </c>
    </row>
    <row r="23" spans="1:10" x14ac:dyDescent="0.25">
      <c r="A23" s="2" t="s">
        <v>10</v>
      </c>
      <c r="B23" s="3" t="s">
        <v>28</v>
      </c>
      <c r="C23" s="4"/>
      <c r="D23" s="4"/>
      <c r="E23" s="4"/>
      <c r="F23" s="4"/>
      <c r="G23" s="4"/>
      <c r="H23" s="4"/>
      <c r="I23" s="4"/>
    </row>
    <row r="24" spans="1:10" x14ac:dyDescent="0.25">
      <c r="A24" s="2"/>
      <c r="B24" s="10" t="s">
        <v>29</v>
      </c>
      <c r="C24" s="4">
        <v>15662.353735451046</v>
      </c>
      <c r="D24" s="4">
        <v>12135.727999999999</v>
      </c>
      <c r="E24" s="4">
        <v>10873.107767474055</v>
      </c>
      <c r="F24" s="4">
        <v>10632.278205547751</v>
      </c>
      <c r="G24" s="4">
        <v>10406.12389182456</v>
      </c>
      <c r="H24" s="4">
        <v>11127.720879044129</v>
      </c>
      <c r="I24" s="4">
        <v>9815.2864341583954</v>
      </c>
    </row>
    <row r="25" spans="1:10" x14ac:dyDescent="0.25">
      <c r="A25" s="2"/>
      <c r="B25" s="10" t="s">
        <v>30</v>
      </c>
      <c r="C25" s="4">
        <v>11138.648937825661</v>
      </c>
      <c r="D25" s="4">
        <v>14381.325000000001</v>
      </c>
      <c r="E25" s="4">
        <v>16844.550609474642</v>
      </c>
      <c r="F25" s="4">
        <v>21632.236344298952</v>
      </c>
      <c r="G25" s="4">
        <v>25319.368008280362</v>
      </c>
      <c r="H25" s="4">
        <v>28476.271232240513</v>
      </c>
      <c r="I25" s="4">
        <v>28670.877907674487</v>
      </c>
    </row>
    <row r="26" spans="1:10" x14ac:dyDescent="0.25">
      <c r="A26" s="2" t="s">
        <v>12</v>
      </c>
      <c r="B26" s="3" t="s">
        <v>31</v>
      </c>
      <c r="C26" s="4">
        <v>1285.2708250592029</v>
      </c>
      <c r="D26" s="4">
        <v>2028.0660000000003</v>
      </c>
      <c r="E26" s="4">
        <v>1635.0854044018176</v>
      </c>
      <c r="F26" s="4">
        <v>2566.5791402174309</v>
      </c>
      <c r="G26" s="4">
        <v>3345.3624069076227</v>
      </c>
      <c r="H26" s="4">
        <v>2486.0355165927281</v>
      </c>
      <c r="I26" s="4">
        <v>3114.7417406494314</v>
      </c>
      <c r="J26" s="129"/>
    </row>
    <row r="27" spans="1:10" x14ac:dyDescent="0.25">
      <c r="A27" s="23"/>
      <c r="B27" s="23" t="s">
        <v>32</v>
      </c>
      <c r="C27" s="25">
        <v>28171.912898785911</v>
      </c>
      <c r="D27" s="25">
        <v>28653.841999999997</v>
      </c>
      <c r="E27" s="25">
        <v>29430.703323862348</v>
      </c>
      <c r="F27" s="25">
        <v>34940.482152169134</v>
      </c>
      <c r="G27" s="25">
        <v>39223.187063075551</v>
      </c>
      <c r="H27" s="25">
        <v>42287.328204296362</v>
      </c>
      <c r="I27" s="25">
        <v>41779.503136034313</v>
      </c>
    </row>
    <row r="28" spans="1:10" x14ac:dyDescent="0.25">
      <c r="A28" s="6"/>
      <c r="B28" s="7"/>
      <c r="C28" s="8"/>
      <c r="D28" s="8"/>
      <c r="E28" s="8"/>
      <c r="F28" s="8"/>
      <c r="G28" s="8"/>
      <c r="H28" s="8"/>
      <c r="I28" s="8"/>
    </row>
    <row r="29" spans="1:10" x14ac:dyDescent="0.25">
      <c r="A29" s="11">
        <v>2</v>
      </c>
      <c r="B29" s="12" t="s">
        <v>33</v>
      </c>
      <c r="C29" s="19">
        <v>248.08526178862351</v>
      </c>
      <c r="D29" s="19">
        <v>226.304</v>
      </c>
      <c r="E29" s="19">
        <v>177.09678808468664</v>
      </c>
      <c r="F29" s="19">
        <v>333.00874810666056</v>
      </c>
      <c r="G29" s="19">
        <v>217.26565545591231</v>
      </c>
      <c r="H29" s="19">
        <v>511.73593228680841</v>
      </c>
      <c r="I29" s="19">
        <v>460.15341663117465</v>
      </c>
    </row>
    <row r="30" spans="1:10" x14ac:dyDescent="0.25">
      <c r="A30" s="6"/>
      <c r="B30" s="7"/>
      <c r="C30" s="8"/>
      <c r="D30" s="8"/>
      <c r="E30" s="8"/>
      <c r="F30" s="8"/>
      <c r="G30" s="8"/>
      <c r="H30" s="8"/>
      <c r="I30" s="8"/>
    </row>
    <row r="31" spans="1:10" x14ac:dyDescent="0.25">
      <c r="A31" s="11">
        <v>3</v>
      </c>
      <c r="B31" s="12" t="s">
        <v>34</v>
      </c>
      <c r="C31" s="13"/>
      <c r="D31" s="13"/>
      <c r="E31" s="13"/>
      <c r="F31" s="13"/>
      <c r="G31" s="13"/>
      <c r="H31" s="13"/>
      <c r="I31" s="13"/>
    </row>
    <row r="32" spans="1:10" x14ac:dyDescent="0.25">
      <c r="A32" s="2" t="s">
        <v>8</v>
      </c>
      <c r="B32" s="3" t="s">
        <v>35</v>
      </c>
      <c r="C32" s="4">
        <v>75.526716399999998</v>
      </c>
      <c r="D32" s="4">
        <v>75.571529600000005</v>
      </c>
      <c r="E32" s="4">
        <v>75.668184299999993</v>
      </c>
      <c r="F32" s="4">
        <v>75.768135169999979</v>
      </c>
      <c r="G32" s="4">
        <v>75.919742169999978</v>
      </c>
      <c r="H32" s="4">
        <v>76.086077769999974</v>
      </c>
      <c r="I32" s="4">
        <v>76.113887969999979</v>
      </c>
    </row>
    <row r="33" spans="1:9" x14ac:dyDescent="0.25">
      <c r="A33" s="2" t="s">
        <v>36</v>
      </c>
      <c r="B33" s="3" t="s">
        <v>37</v>
      </c>
      <c r="C33" s="5">
        <v>3655.5278250388283</v>
      </c>
      <c r="D33" s="5">
        <v>4283.1325968804722</v>
      </c>
      <c r="E33" s="5">
        <v>4689.9451900464182</v>
      </c>
      <c r="F33" s="5">
        <v>5317.6558007086114</v>
      </c>
      <c r="G33" s="5">
        <v>6393.802212915356</v>
      </c>
      <c r="H33" s="5">
        <v>10126.060476818086</v>
      </c>
      <c r="I33" s="5">
        <v>10588.706275827684</v>
      </c>
    </row>
    <row r="34" spans="1:9" x14ac:dyDescent="0.25">
      <c r="A34" s="23"/>
      <c r="B34" s="23" t="s">
        <v>34</v>
      </c>
      <c r="C34" s="24">
        <v>3731.0545414388284</v>
      </c>
      <c r="D34" s="24">
        <v>4358.704126480472</v>
      </c>
      <c r="E34" s="24">
        <v>4765.6133743464179</v>
      </c>
      <c r="F34" s="24">
        <v>5393.4239358786117</v>
      </c>
      <c r="G34" s="24">
        <v>6469.7219550853561</v>
      </c>
      <c r="H34" s="24">
        <v>10202.146554588086</v>
      </c>
      <c r="I34" s="24">
        <v>10664.820163797684</v>
      </c>
    </row>
    <row r="35" spans="1:9" x14ac:dyDescent="0.25">
      <c r="A35" s="6"/>
      <c r="B35" s="7"/>
      <c r="C35" s="8"/>
      <c r="D35" s="8"/>
      <c r="E35" s="8"/>
      <c r="F35" s="8"/>
      <c r="G35" s="8"/>
      <c r="H35" s="8"/>
      <c r="I35" s="8"/>
    </row>
    <row r="36" spans="1:9" x14ac:dyDescent="0.25">
      <c r="A36" s="204" t="s">
        <v>38</v>
      </c>
      <c r="B36" s="205"/>
      <c r="C36" s="20">
        <v>32151.052702013363</v>
      </c>
      <c r="D36" s="20">
        <v>33238.851000000002</v>
      </c>
      <c r="E36" s="20">
        <v>34373.413486293452</v>
      </c>
      <c r="F36" s="20">
        <v>40666.914836154407</v>
      </c>
      <c r="G36" s="20">
        <v>45910.174673616821</v>
      </c>
      <c r="H36" s="20">
        <v>53001.210691171262</v>
      </c>
      <c r="I36" s="20">
        <v>52904.602365317245</v>
      </c>
    </row>
  </sheetData>
  <mergeCells count="4">
    <mergeCell ref="A3:B3"/>
    <mergeCell ref="A18:B18"/>
    <mergeCell ref="A20:B20"/>
    <mergeCell ref="A36:B36"/>
  </mergeCells>
  <pageMargins left="0.7" right="0.7" top="0.75" bottom="0.75" header="0.3" footer="0.3"/>
  <pageSetup paperSize="9" scale="80" fitToHeight="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zoomScaleNormal="100" zoomScaleSheetLayoutView="100" workbookViewId="0">
      <pane xSplit="1" ySplit="2" topLeftCell="B3" activePane="bottomRight" state="frozen"/>
      <selection activeCell="C6" sqref="C6"/>
      <selection pane="topRight" activeCell="C6" sqref="C6"/>
      <selection pane="bottomLeft" activeCell="C6" sqref="C6"/>
      <selection pane="bottomRight" activeCell="E28" sqref="E28"/>
    </sheetView>
  </sheetViews>
  <sheetFormatPr defaultRowHeight="15" x14ac:dyDescent="0.25"/>
  <cols>
    <col min="1" max="1" width="29.42578125" bestFit="1" customWidth="1"/>
  </cols>
  <sheetData>
    <row r="1" spans="1:10" ht="15.75" x14ac:dyDescent="0.25">
      <c r="A1" s="155" t="s">
        <v>205</v>
      </c>
    </row>
    <row r="2" spans="1:10" x14ac:dyDescent="0.25">
      <c r="A2" s="76" t="s">
        <v>79</v>
      </c>
      <c r="B2" s="65" t="s">
        <v>2</v>
      </c>
      <c r="C2" s="65" t="s">
        <v>3</v>
      </c>
      <c r="D2" s="65" t="s">
        <v>4</v>
      </c>
      <c r="E2" s="65" t="s">
        <v>5</v>
      </c>
      <c r="F2" s="65" t="s">
        <v>6</v>
      </c>
      <c r="G2" s="65" t="s">
        <v>204</v>
      </c>
      <c r="H2" s="65" t="s">
        <v>215</v>
      </c>
    </row>
    <row r="3" spans="1:10" x14ac:dyDescent="0.25">
      <c r="A3" s="62" t="s">
        <v>146</v>
      </c>
      <c r="B3" s="63"/>
      <c r="C3" s="63"/>
      <c r="D3" s="63"/>
      <c r="E3" s="63"/>
      <c r="F3" s="63"/>
      <c r="G3" s="63"/>
      <c r="H3" s="63"/>
    </row>
    <row r="4" spans="1:10" x14ac:dyDescent="0.25">
      <c r="A4" s="51" t="s">
        <v>93</v>
      </c>
      <c r="B4" s="67">
        <v>0.14968786339067192</v>
      </c>
      <c r="C4" s="67">
        <v>0.13130575581692092</v>
      </c>
      <c r="D4" s="67">
        <v>0.1313</v>
      </c>
      <c r="E4" s="67">
        <v>0.17510000000000001</v>
      </c>
      <c r="F4" s="67">
        <v>0.16018861692651998</v>
      </c>
      <c r="G4" s="67">
        <v>0.1285</v>
      </c>
      <c r="H4" s="67">
        <v>0.13038181860935763</v>
      </c>
      <c r="J4" s="196"/>
    </row>
    <row r="5" spans="1:10" x14ac:dyDescent="0.25">
      <c r="A5" s="51" t="s">
        <v>94</v>
      </c>
      <c r="B5" s="67">
        <v>1.3496565752028993E-2</v>
      </c>
      <c r="C5" s="67">
        <v>5.1262422490456754E-2</v>
      </c>
      <c r="D5" s="67">
        <v>4.4199999999999996E-2</v>
      </c>
      <c r="E5" s="67">
        <v>7.891964288553939E-2</v>
      </c>
      <c r="F5" s="67">
        <v>7.8347411153292093E-2</v>
      </c>
      <c r="G5" s="67">
        <v>7.5300000000000006E-2</v>
      </c>
      <c r="H5" s="67">
        <v>7.5711668526746712E-2</v>
      </c>
      <c r="J5" s="196"/>
    </row>
    <row r="6" spans="1:10" s="78" customFormat="1" x14ac:dyDescent="0.25">
      <c r="A6" s="73" t="s">
        <v>149</v>
      </c>
      <c r="B6" s="79">
        <v>0.1631844291427009</v>
      </c>
      <c r="C6" s="79">
        <v>0.18256817830737768</v>
      </c>
      <c r="D6" s="79">
        <v>0.17550000000000002</v>
      </c>
      <c r="E6" s="79">
        <v>0.25401964288553941</v>
      </c>
      <c r="F6" s="79">
        <v>0.23853602807981206</v>
      </c>
      <c r="G6" s="79">
        <v>0.20380000000000001</v>
      </c>
      <c r="H6" s="79">
        <v>0.20609348713610434</v>
      </c>
      <c r="J6" s="197"/>
    </row>
    <row r="7" spans="1:10" x14ac:dyDescent="0.25">
      <c r="A7" s="51" t="s">
        <v>95</v>
      </c>
      <c r="B7" s="52">
        <v>2642.2871195586799</v>
      </c>
      <c r="C7" s="52">
        <v>2205.90707440182</v>
      </c>
      <c r="D7" s="52">
        <v>1923.9941155288257</v>
      </c>
      <c r="E7" s="52">
        <v>2647.6476987609649</v>
      </c>
      <c r="F7" s="52">
        <v>2433.7713500040591</v>
      </c>
      <c r="G7" s="52">
        <v>2442.31</v>
      </c>
      <c r="H7" s="52">
        <v>2607.1017506447015</v>
      </c>
      <c r="J7" s="198"/>
    </row>
    <row r="8" spans="1:10" x14ac:dyDescent="0.25">
      <c r="A8" s="51" t="s">
        <v>96</v>
      </c>
      <c r="B8" s="52">
        <v>238.24110410199998</v>
      </c>
      <c r="C8" s="52">
        <v>861.19713274672006</v>
      </c>
      <c r="D8" s="52">
        <v>647.3534373850589</v>
      </c>
      <c r="E8" s="52">
        <v>1193.1767216710405</v>
      </c>
      <c r="F8" s="52">
        <v>1190.3447839826053</v>
      </c>
      <c r="G8" s="52">
        <v>1432.39</v>
      </c>
      <c r="H8" s="52">
        <v>1513.922920125199</v>
      </c>
      <c r="J8" s="198"/>
    </row>
    <row r="9" spans="1:10" s="78" customFormat="1" x14ac:dyDescent="0.25">
      <c r="A9" s="73" t="s">
        <v>97</v>
      </c>
      <c r="B9" s="77">
        <v>2880.5282236606799</v>
      </c>
      <c r="C9" s="77">
        <v>3067.1042071485399</v>
      </c>
      <c r="D9" s="77">
        <v>2571.3475529138846</v>
      </c>
      <c r="E9" s="77">
        <v>3840.8244204320054</v>
      </c>
      <c r="F9" s="77">
        <v>3624.1161339866644</v>
      </c>
      <c r="G9" s="77">
        <v>3874.7</v>
      </c>
      <c r="H9" s="77">
        <v>4121.0246707699007</v>
      </c>
      <c r="I9" s="174"/>
      <c r="J9" s="199"/>
    </row>
    <row r="10" spans="1:10" s="78" customFormat="1" x14ac:dyDescent="0.25">
      <c r="A10" s="73" t="s">
        <v>143</v>
      </c>
      <c r="B10" s="77">
        <v>17651.979657579501</v>
      </c>
      <c r="C10" s="77">
        <v>16799.774394334301</v>
      </c>
      <c r="D10" s="77">
        <v>14658.521036382494</v>
      </c>
      <c r="E10" s="77">
        <v>15118.383619454275</v>
      </c>
      <c r="F10" s="77">
        <v>15193.160392416976</v>
      </c>
      <c r="G10" s="77">
        <v>19010.97</v>
      </c>
      <c r="H10" s="77">
        <v>19995.89956983149</v>
      </c>
      <c r="J10" s="199"/>
    </row>
    <row r="11" spans="1:10" x14ac:dyDescent="0.25">
      <c r="B11" s="44"/>
      <c r="C11" s="44"/>
      <c r="D11" s="44"/>
      <c r="E11" s="44"/>
      <c r="F11" s="44"/>
      <c r="G11" s="44"/>
      <c r="H11" s="44"/>
    </row>
    <row r="12" spans="1:10" x14ac:dyDescent="0.25">
      <c r="A12" s="62" t="s">
        <v>144</v>
      </c>
      <c r="B12" s="63"/>
      <c r="C12" s="63"/>
      <c r="D12" s="63"/>
      <c r="E12" s="63"/>
      <c r="F12" s="66"/>
      <c r="G12" s="66"/>
      <c r="H12" s="66"/>
    </row>
    <row r="13" spans="1:10" x14ac:dyDescent="0.25">
      <c r="A13" s="51" t="s">
        <v>93</v>
      </c>
      <c r="B13" s="67">
        <v>0.13059915225111696</v>
      </c>
      <c r="C13" s="67">
        <v>0.15822979530581585</v>
      </c>
      <c r="D13" s="67">
        <v>0.18345744972828573</v>
      </c>
      <c r="E13" s="67">
        <v>0.20806642645877468</v>
      </c>
      <c r="F13" s="67">
        <v>0.21049999999999999</v>
      </c>
      <c r="G13" s="67">
        <v>0.39236722641471572</v>
      </c>
      <c r="H13" s="67">
        <v>0.42946252946075736</v>
      </c>
    </row>
    <row r="14" spans="1:10" x14ac:dyDescent="0.25">
      <c r="A14" s="51" t="s">
        <v>94</v>
      </c>
      <c r="B14" s="67">
        <v>4.1127276893114906E-2</v>
      </c>
      <c r="C14" s="67">
        <v>5.1949779202297645E-2</v>
      </c>
      <c r="D14" s="67">
        <v>5.3658994016796885E-2</v>
      </c>
      <c r="E14" s="67">
        <v>3.1895758757408035E-2</v>
      </c>
      <c r="F14" s="67">
        <v>9.4399999999999998E-2</v>
      </c>
      <c r="G14" s="67">
        <v>8.0399999999999999E-2</v>
      </c>
      <c r="H14" s="67">
        <v>8.2735794800085707E-2</v>
      </c>
    </row>
    <row r="15" spans="1:10" s="78" customFormat="1" x14ac:dyDescent="0.25">
      <c r="A15" s="73" t="s">
        <v>149</v>
      </c>
      <c r="B15" s="79">
        <v>0.17172642914423186</v>
      </c>
      <c r="C15" s="79">
        <v>0.2101795745081135</v>
      </c>
      <c r="D15" s="79">
        <v>0.23711644374508262</v>
      </c>
      <c r="E15" s="79">
        <v>0.23996218521618273</v>
      </c>
      <c r="F15" s="79">
        <v>0.3049</v>
      </c>
      <c r="G15" s="79">
        <v>0.47292664516995414</v>
      </c>
      <c r="H15" s="79">
        <v>0.51219832426084311</v>
      </c>
    </row>
    <row r="16" spans="1:10" x14ac:dyDescent="0.25">
      <c r="A16" s="51" t="s">
        <v>95</v>
      </c>
      <c r="B16" s="52">
        <v>1140</v>
      </c>
      <c r="C16" s="52">
        <v>1466.7940000000001</v>
      </c>
      <c r="D16" s="52">
        <v>1604.24</v>
      </c>
      <c r="E16" s="52">
        <v>2123.5320509062799</v>
      </c>
      <c r="F16" s="52">
        <v>2195.7399999999998</v>
      </c>
      <c r="G16" s="52">
        <v>5082</v>
      </c>
      <c r="H16" s="52">
        <v>5331.7</v>
      </c>
    </row>
    <row r="17" spans="1:8" x14ac:dyDescent="0.25">
      <c r="A17" s="51" t="s">
        <v>96</v>
      </c>
      <c r="B17" s="52">
        <v>359</v>
      </c>
      <c r="C17" s="52">
        <v>481.57569999999998</v>
      </c>
      <c r="D17" s="52">
        <v>469.22</v>
      </c>
      <c r="E17" s="52">
        <v>325.52904936227498</v>
      </c>
      <c r="F17" s="52">
        <v>984.56</v>
      </c>
      <c r="G17" s="52">
        <v>1042</v>
      </c>
      <c r="H17" s="52">
        <v>1027.1500000000001</v>
      </c>
    </row>
    <row r="18" spans="1:8" s="78" customFormat="1" x14ac:dyDescent="0.25">
      <c r="A18" s="73" t="s">
        <v>97</v>
      </c>
      <c r="B18" s="77">
        <v>1499</v>
      </c>
      <c r="C18" s="77">
        <v>1948.3697000000002</v>
      </c>
      <c r="D18" s="77">
        <v>2073.46</v>
      </c>
      <c r="E18" s="77">
        <v>2449.061100268555</v>
      </c>
      <c r="F18" s="77">
        <v>3180.2999999999997</v>
      </c>
      <c r="G18" s="77">
        <v>6124</v>
      </c>
      <c r="H18" s="77">
        <v>6358.85</v>
      </c>
    </row>
    <row r="19" spans="1:8" s="78" customFormat="1" x14ac:dyDescent="0.25">
      <c r="A19" s="73" t="s">
        <v>143</v>
      </c>
      <c r="B19" s="77">
        <v>8729</v>
      </c>
      <c r="C19" s="77">
        <v>9270.0239999999994</v>
      </c>
      <c r="D19" s="77">
        <v>8744.48</v>
      </c>
      <c r="E19" s="77">
        <v>10206.029329421999</v>
      </c>
      <c r="F19" s="77">
        <v>10429.1</v>
      </c>
      <c r="G19" s="77">
        <v>12953</v>
      </c>
      <c r="H19" s="77">
        <v>12414.82</v>
      </c>
    </row>
    <row r="20" spans="1:8" x14ac:dyDescent="0.25">
      <c r="B20" s="44"/>
      <c r="C20" s="44"/>
      <c r="D20" s="44"/>
      <c r="E20" s="44"/>
      <c r="F20" s="44"/>
      <c r="G20" s="44"/>
      <c r="H20" s="44"/>
    </row>
    <row r="21" spans="1:8" x14ac:dyDescent="0.25">
      <c r="A21" s="62" t="s">
        <v>145</v>
      </c>
      <c r="B21" s="63"/>
      <c r="C21" s="63"/>
      <c r="D21" s="63"/>
      <c r="E21" s="63"/>
      <c r="F21" s="66"/>
      <c r="G21" s="66"/>
      <c r="H21" s="66"/>
    </row>
    <row r="22" spans="1:8" x14ac:dyDescent="0.25">
      <c r="A22" s="51" t="s">
        <v>93</v>
      </c>
      <c r="B22" s="67">
        <v>0.15160325603444255</v>
      </c>
      <c r="C22" s="67">
        <v>0.13514900531730467</v>
      </c>
      <c r="D22" s="67">
        <v>0.20911608992887884</v>
      </c>
      <c r="E22" s="67">
        <v>0.15140000000000001</v>
      </c>
      <c r="F22" s="67">
        <v>0.15848963865988391</v>
      </c>
      <c r="G22" s="67">
        <v>0.13489615094333668</v>
      </c>
      <c r="H22" s="67">
        <v>0.14009387888278566</v>
      </c>
    </row>
    <row r="23" spans="1:8" x14ac:dyDescent="0.25">
      <c r="A23" s="51" t="s">
        <v>94</v>
      </c>
      <c r="B23" s="67">
        <v>1.7479030608850653E-2</v>
      </c>
      <c r="C23" s="67">
        <v>6.993213352193231E-2</v>
      </c>
      <c r="D23" s="67">
        <v>4.9578054527675233E-2</v>
      </c>
      <c r="E23" s="67">
        <v>3.4200000000000001E-2</v>
      </c>
      <c r="F23" s="67">
        <v>1.9793820518172935E-2</v>
      </c>
      <c r="G23" s="67">
        <v>3.645981128905789E-2</v>
      </c>
      <c r="H23" s="67">
        <v>5.9565530976091283E-2</v>
      </c>
    </row>
    <row r="24" spans="1:8" s="78" customFormat="1" x14ac:dyDescent="0.25">
      <c r="A24" s="73" t="s">
        <v>149</v>
      </c>
      <c r="B24" s="79">
        <v>0.16908228664329319</v>
      </c>
      <c r="C24" s="79">
        <v>0.20508113882346543</v>
      </c>
      <c r="D24" s="79">
        <v>0.2586898366926712</v>
      </c>
      <c r="E24" s="79">
        <v>0.18559999999999999</v>
      </c>
      <c r="F24" s="79">
        <v>0.17828345917805685</v>
      </c>
      <c r="G24" s="79">
        <v>0.17135596222870284</v>
      </c>
      <c r="H24" s="79">
        <v>0.19965940985887692</v>
      </c>
    </row>
    <row r="25" spans="1:8" x14ac:dyDescent="0.25">
      <c r="A25" s="51" t="s">
        <v>95</v>
      </c>
      <c r="B25" s="52">
        <v>103.61121474756811</v>
      </c>
      <c r="C25" s="52">
        <v>246.88627163181101</v>
      </c>
      <c r="D25" s="52">
        <v>485.44</v>
      </c>
      <c r="E25" s="52">
        <v>598.52830403846872</v>
      </c>
      <c r="F25" s="52">
        <v>869.17213335046654</v>
      </c>
      <c r="G25" s="52">
        <v>1097.8696416512958</v>
      </c>
      <c r="H25" s="52">
        <v>1160.8625597370001</v>
      </c>
    </row>
    <row r="26" spans="1:8" x14ac:dyDescent="0.25">
      <c r="A26" s="51" t="s">
        <v>96</v>
      </c>
      <c r="B26" s="52">
        <v>11.9458093537351</v>
      </c>
      <c r="C26" s="52">
        <v>127.749987297</v>
      </c>
      <c r="D26" s="52">
        <v>115.09</v>
      </c>
      <c r="E26" s="52">
        <v>135.06175862202954</v>
      </c>
      <c r="F26" s="52">
        <v>108.55117944875002</v>
      </c>
      <c r="G26" s="52">
        <v>296.73285467875002</v>
      </c>
      <c r="H26" s="52">
        <v>493.57898655124995</v>
      </c>
    </row>
    <row r="27" spans="1:8" s="78" customFormat="1" x14ac:dyDescent="0.25">
      <c r="A27" s="73" t="s">
        <v>97</v>
      </c>
      <c r="B27" s="77">
        <v>115.55702410000001</v>
      </c>
      <c r="C27" s="77">
        <v>374.636258928811</v>
      </c>
      <c r="D27" s="77">
        <v>600.53</v>
      </c>
      <c r="E27" s="77">
        <v>733.59006266049823</v>
      </c>
      <c r="F27" s="77">
        <v>977.7233127992165</v>
      </c>
      <c r="G27" s="77">
        <v>1394.6024963</v>
      </c>
      <c r="H27" s="77">
        <v>1654.44154628825</v>
      </c>
    </row>
    <row r="28" spans="1:8" s="78" customFormat="1" x14ac:dyDescent="0.25">
      <c r="A28" s="73" t="s">
        <v>143</v>
      </c>
      <c r="B28" s="77">
        <v>683.43660590000002</v>
      </c>
      <c r="C28" s="77">
        <v>1826.7709115</v>
      </c>
      <c r="D28" s="77">
        <v>2321.39</v>
      </c>
      <c r="E28" s="77">
        <v>3952</v>
      </c>
      <c r="F28" s="77">
        <v>5484.0943590999996</v>
      </c>
      <c r="G28" s="77">
        <v>8138.6283743000004</v>
      </c>
      <c r="H28" s="77">
        <v>8286.3189241</v>
      </c>
    </row>
    <row r="29" spans="1:8" x14ac:dyDescent="0.25">
      <c r="B29" s="44"/>
      <c r="C29" s="44"/>
      <c r="D29" s="44"/>
      <c r="E29" s="44"/>
      <c r="F29" s="44"/>
      <c r="G29" s="44"/>
      <c r="H29" s="44"/>
    </row>
  </sheetData>
  <pageMargins left="0.7" right="0.7" top="0.75" bottom="0.75" header="0.3" footer="0.3"/>
  <pageSetup paperSize="9" scale="80" fitToHeight="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abSelected="1" zoomScaleNormal="100" zoomScaleSheetLayoutView="100" workbookViewId="0">
      <selection activeCell="H18" sqref="H18"/>
    </sheetView>
  </sheetViews>
  <sheetFormatPr defaultRowHeight="15" x14ac:dyDescent="0.25"/>
  <cols>
    <col min="1" max="1" width="29.140625" bestFit="1" customWidth="1"/>
    <col min="9" max="9" width="4.5703125" customWidth="1"/>
    <col min="10" max="10" width="12.7109375" bestFit="1" customWidth="1"/>
  </cols>
  <sheetData>
    <row r="1" spans="1:17" ht="15.75" x14ac:dyDescent="0.25">
      <c r="A1" s="155" t="s">
        <v>207</v>
      </c>
    </row>
    <row r="2" spans="1:17" x14ac:dyDescent="0.25">
      <c r="A2" s="76" t="s">
        <v>174</v>
      </c>
      <c r="B2" s="65" t="s">
        <v>2</v>
      </c>
      <c r="C2" s="65" t="s">
        <v>3</v>
      </c>
      <c r="D2" s="65" t="s">
        <v>4</v>
      </c>
      <c r="E2" s="65" t="s">
        <v>5</v>
      </c>
      <c r="F2" s="65" t="s">
        <v>6</v>
      </c>
      <c r="G2" s="65" t="s">
        <v>204</v>
      </c>
      <c r="H2" s="65" t="s">
        <v>215</v>
      </c>
      <c r="J2" s="76" t="s">
        <v>187</v>
      </c>
      <c r="K2" s="65" t="s">
        <v>61</v>
      </c>
      <c r="L2" s="65" t="s">
        <v>60</v>
      </c>
      <c r="M2" s="65" t="s">
        <v>40</v>
      </c>
      <c r="N2" s="65" t="s">
        <v>59</v>
      </c>
      <c r="O2" s="65" t="s">
        <v>58</v>
      </c>
      <c r="P2" s="65" t="s">
        <v>208</v>
      </c>
      <c r="Q2" s="65" t="s">
        <v>215</v>
      </c>
    </row>
    <row r="3" spans="1:17" x14ac:dyDescent="0.25">
      <c r="A3" s="29" t="s">
        <v>189</v>
      </c>
      <c r="B3" s="140">
        <v>127</v>
      </c>
      <c r="C3" s="30">
        <v>127</v>
      </c>
      <c r="D3" s="30">
        <v>127</v>
      </c>
      <c r="E3" s="30">
        <v>125</v>
      </c>
      <c r="F3" s="30">
        <v>225</v>
      </c>
      <c r="G3" s="30">
        <v>386</v>
      </c>
      <c r="H3" s="30">
        <v>397</v>
      </c>
      <c r="J3" s="139" t="s">
        <v>188</v>
      </c>
      <c r="K3" s="30">
        <v>1591</v>
      </c>
      <c r="L3" s="30">
        <v>2132.48</v>
      </c>
      <c r="M3" s="30">
        <v>1814</v>
      </c>
      <c r="N3" s="30">
        <v>1951</v>
      </c>
      <c r="O3" s="30">
        <v>1882</v>
      </c>
      <c r="P3" s="30">
        <v>2428</v>
      </c>
      <c r="Q3" s="30">
        <v>1880</v>
      </c>
    </row>
    <row r="4" spans="1:17" x14ac:dyDescent="0.25">
      <c r="A4" s="29" t="s">
        <v>175</v>
      </c>
      <c r="B4" s="37">
        <v>9.64E-2</v>
      </c>
      <c r="C4" s="37">
        <v>9.8100000000000007E-2</v>
      </c>
      <c r="D4" s="37">
        <v>0.1032</v>
      </c>
      <c r="E4" s="37">
        <v>0.1031</v>
      </c>
      <c r="F4" s="37">
        <v>0.1</v>
      </c>
      <c r="G4" s="37">
        <v>0.10929999999999999</v>
      </c>
      <c r="H4" s="37">
        <v>0.112</v>
      </c>
    </row>
    <row r="5" spans="1:17" x14ac:dyDescent="0.25">
      <c r="A5" s="39" t="s">
        <v>176</v>
      </c>
      <c r="B5" s="37"/>
      <c r="C5" s="37"/>
      <c r="D5" s="37"/>
      <c r="E5" s="37"/>
      <c r="F5" s="37"/>
      <c r="G5" s="37"/>
      <c r="H5" s="37"/>
    </row>
    <row r="6" spans="1:17" x14ac:dyDescent="0.25">
      <c r="A6" s="124" t="s">
        <v>177</v>
      </c>
      <c r="B6" s="38">
        <v>0.52</v>
      </c>
      <c r="C6" s="38">
        <v>0.46</v>
      </c>
      <c r="D6" s="38">
        <v>0.42</v>
      </c>
      <c r="E6" s="38">
        <v>0.39</v>
      </c>
      <c r="F6" s="38">
        <v>0.37</v>
      </c>
      <c r="G6" s="38">
        <v>0.35</v>
      </c>
      <c r="H6" s="38">
        <v>0.35</v>
      </c>
      <c r="J6" s="134"/>
      <c r="K6" s="134"/>
    </row>
    <row r="7" spans="1:17" x14ac:dyDescent="0.25">
      <c r="A7" s="124" t="s">
        <v>178</v>
      </c>
      <c r="B7" s="38">
        <v>0.48</v>
      </c>
      <c r="C7" s="38">
        <v>0.54</v>
      </c>
      <c r="D7" s="38">
        <v>0.57999999999999996</v>
      </c>
      <c r="E7" s="38">
        <v>0.61</v>
      </c>
      <c r="F7" s="38">
        <v>0.63</v>
      </c>
      <c r="G7" s="38">
        <v>0.65</v>
      </c>
      <c r="H7" s="38">
        <v>0.65</v>
      </c>
    </row>
    <row r="8" spans="1:17" x14ac:dyDescent="0.25">
      <c r="A8" s="39" t="s">
        <v>179</v>
      </c>
      <c r="B8" s="69">
        <v>22</v>
      </c>
      <c r="C8" s="69">
        <v>18</v>
      </c>
      <c r="D8" s="69">
        <v>14.8</v>
      </c>
      <c r="E8" s="69">
        <v>15.8</v>
      </c>
      <c r="F8" s="69">
        <v>16.399999999999999</v>
      </c>
      <c r="G8" s="69">
        <v>14.27</v>
      </c>
      <c r="H8" s="69">
        <v>14</v>
      </c>
    </row>
    <row r="10" spans="1:17" x14ac:dyDescent="0.25">
      <c r="A10" s="76" t="s">
        <v>180</v>
      </c>
      <c r="B10" s="65" t="s">
        <v>2</v>
      </c>
      <c r="C10" s="65" t="s">
        <v>3</v>
      </c>
      <c r="D10" s="65" t="s">
        <v>4</v>
      </c>
      <c r="E10" s="65" t="s">
        <v>5</v>
      </c>
      <c r="F10" s="65" t="s">
        <v>6</v>
      </c>
      <c r="G10" s="65" t="s">
        <v>204</v>
      </c>
      <c r="H10" s="65" t="s">
        <v>215</v>
      </c>
      <c r="J10" s="76" t="s">
        <v>180</v>
      </c>
      <c r="K10" s="65" t="s">
        <v>61</v>
      </c>
      <c r="L10" s="65" t="s">
        <v>60</v>
      </c>
      <c r="M10" s="65" t="s">
        <v>40</v>
      </c>
      <c r="N10" s="65" t="s">
        <v>59</v>
      </c>
      <c r="O10" s="65" t="s">
        <v>58</v>
      </c>
      <c r="P10" s="65" t="s">
        <v>208</v>
      </c>
      <c r="Q10" s="65" t="s">
        <v>215</v>
      </c>
    </row>
    <row r="11" spans="1:17" x14ac:dyDescent="0.25">
      <c r="A11" s="39" t="s">
        <v>47</v>
      </c>
      <c r="B11" s="30">
        <v>1036</v>
      </c>
      <c r="C11" s="30">
        <v>1357</v>
      </c>
      <c r="D11" s="30">
        <v>1738</v>
      </c>
      <c r="E11" s="30">
        <v>1881</v>
      </c>
      <c r="F11" s="30">
        <v>2359</v>
      </c>
      <c r="G11" s="30">
        <v>2653</v>
      </c>
      <c r="H11" s="30">
        <v>2691</v>
      </c>
      <c r="J11" s="139" t="s">
        <v>188</v>
      </c>
      <c r="K11" s="30">
        <v>6462</v>
      </c>
      <c r="L11" s="30">
        <v>7997</v>
      </c>
      <c r="M11" s="30">
        <v>7135</v>
      </c>
      <c r="N11" s="30">
        <v>6811</v>
      </c>
      <c r="O11" s="30">
        <v>7177</v>
      </c>
      <c r="P11" s="30">
        <v>11244.84</v>
      </c>
      <c r="Q11" s="30">
        <v>9304</v>
      </c>
    </row>
    <row r="12" spans="1:17" x14ac:dyDescent="0.25">
      <c r="A12" s="39" t="s">
        <v>182</v>
      </c>
      <c r="B12" s="69">
        <v>21.4</v>
      </c>
      <c r="C12" s="69">
        <v>30.4</v>
      </c>
      <c r="D12" s="69">
        <v>36.799999999999997</v>
      </c>
      <c r="E12" s="69">
        <v>41.3</v>
      </c>
      <c r="F12" s="69">
        <v>51.73</v>
      </c>
      <c r="G12" s="69">
        <v>59.2</v>
      </c>
      <c r="H12" s="69">
        <v>59.3</v>
      </c>
    </row>
    <row r="13" spans="1:17" x14ac:dyDescent="0.25">
      <c r="A13" s="29" t="s">
        <v>175</v>
      </c>
      <c r="B13" s="37">
        <v>0.1779</v>
      </c>
      <c r="C13" s="37">
        <v>0.18099999999999999</v>
      </c>
      <c r="D13" s="37">
        <v>0.1895</v>
      </c>
      <c r="E13" s="37">
        <v>0.18</v>
      </c>
      <c r="F13" s="37">
        <v>0.17499999999999999</v>
      </c>
      <c r="G13" s="37">
        <v>0.17547499999999999</v>
      </c>
      <c r="H13" s="37">
        <v>0.17499999999999999</v>
      </c>
      <c r="J13" s="195"/>
    </row>
    <row r="14" spans="1:17" x14ac:dyDescent="0.25">
      <c r="A14" s="39" t="s">
        <v>181</v>
      </c>
      <c r="B14" s="30">
        <v>53.366829717830655</v>
      </c>
      <c r="C14" s="30">
        <v>57.748143265479875</v>
      </c>
      <c r="D14" s="30">
        <v>56</v>
      </c>
      <c r="E14" s="30">
        <v>58.58</v>
      </c>
      <c r="F14" s="30">
        <v>69.900000000000006</v>
      </c>
      <c r="G14" s="30">
        <v>62.5</v>
      </c>
      <c r="H14" s="30">
        <v>69.2</v>
      </c>
      <c r="J14" s="194"/>
    </row>
    <row r="16" spans="1:17" x14ac:dyDescent="0.25">
      <c r="A16" s="76" t="s">
        <v>186</v>
      </c>
      <c r="B16" s="65" t="str">
        <f t="shared" ref="B16:F16" si="0">B$2</f>
        <v>FY18</v>
      </c>
      <c r="C16" s="65" t="str">
        <f t="shared" si="0"/>
        <v>FY19</v>
      </c>
      <c r="D16" s="65" t="str">
        <f t="shared" si="0"/>
        <v>FY20</v>
      </c>
      <c r="E16" s="65" t="str">
        <f t="shared" si="0"/>
        <v>FY21</v>
      </c>
      <c r="F16" s="65" t="str">
        <f t="shared" si="0"/>
        <v>FY22</v>
      </c>
      <c r="G16" s="65" t="s">
        <v>204</v>
      </c>
      <c r="H16" s="65" t="s">
        <v>215</v>
      </c>
      <c r="J16" s="76" t="s">
        <v>186</v>
      </c>
      <c r="K16" s="65" t="s">
        <v>61</v>
      </c>
      <c r="L16" s="65" t="s">
        <v>60</v>
      </c>
      <c r="M16" s="65" t="s">
        <v>40</v>
      </c>
      <c r="N16" s="65" t="s">
        <v>59</v>
      </c>
      <c r="O16" s="65" t="s">
        <v>58</v>
      </c>
      <c r="P16" s="65" t="s">
        <v>208</v>
      </c>
      <c r="Q16" s="65" t="s">
        <v>215</v>
      </c>
    </row>
    <row r="17" spans="1:17" x14ac:dyDescent="0.25">
      <c r="A17" s="29" t="s">
        <v>175</v>
      </c>
      <c r="B17" s="37">
        <v>0.19925000000000001</v>
      </c>
      <c r="C17" s="37">
        <v>0.20835431493180229</v>
      </c>
      <c r="D17" s="37">
        <v>0.19902926183250474</v>
      </c>
      <c r="E17" s="37">
        <v>0.19738379834877082</v>
      </c>
      <c r="F17" s="37">
        <v>0.20599999999999999</v>
      </c>
      <c r="G17" s="37">
        <v>0.23330000000000001</v>
      </c>
      <c r="H17" s="37">
        <v>0.23300000000000001</v>
      </c>
      <c r="J17" s="139" t="s">
        <v>188</v>
      </c>
      <c r="K17" s="30">
        <v>465.98</v>
      </c>
      <c r="L17" s="30">
        <v>661.43000000000006</v>
      </c>
      <c r="M17" s="30">
        <v>692.90000000000009</v>
      </c>
      <c r="N17" s="30">
        <v>716.1400000000001</v>
      </c>
      <c r="O17" s="30">
        <v>500.50999999999993</v>
      </c>
      <c r="P17" s="30">
        <v>897.87</v>
      </c>
      <c r="Q17" s="30">
        <v>911</v>
      </c>
    </row>
    <row r="18" spans="1:17" x14ac:dyDescent="0.25">
      <c r="A18" s="39" t="s">
        <v>181</v>
      </c>
      <c r="B18" s="69">
        <v>0.98176231600008179</v>
      </c>
      <c r="C18" s="69">
        <v>0.81726094782692327</v>
      </c>
      <c r="D18" s="69">
        <v>1.7902274573517463</v>
      </c>
      <c r="E18" s="69">
        <v>0.36495016611295678</v>
      </c>
      <c r="F18" s="69">
        <v>0.39274488390864631</v>
      </c>
      <c r="G18" s="69">
        <v>0.32200000000000001</v>
      </c>
      <c r="H18" s="69">
        <v>0.5</v>
      </c>
    </row>
    <row r="20" spans="1:17" x14ac:dyDescent="0.25">
      <c r="A20" s="76" t="s">
        <v>185</v>
      </c>
      <c r="B20" s="65" t="str">
        <f t="shared" ref="B20:F20" si="1">B$2</f>
        <v>FY18</v>
      </c>
      <c r="C20" s="65" t="str">
        <f t="shared" si="1"/>
        <v>FY19</v>
      </c>
      <c r="D20" s="65" t="str">
        <f t="shared" si="1"/>
        <v>FY20</v>
      </c>
      <c r="E20" s="65" t="str">
        <f t="shared" si="1"/>
        <v>FY21</v>
      </c>
      <c r="F20" s="65" t="str">
        <f t="shared" si="1"/>
        <v>FY22</v>
      </c>
      <c r="G20" s="65" t="s">
        <v>204</v>
      </c>
      <c r="H20" s="65" t="s">
        <v>215</v>
      </c>
      <c r="J20" s="76" t="s">
        <v>185</v>
      </c>
      <c r="K20" s="65" t="s">
        <v>61</v>
      </c>
      <c r="L20" s="65" t="s">
        <v>60</v>
      </c>
      <c r="M20" s="65" t="s">
        <v>40</v>
      </c>
      <c r="N20" s="65" t="s">
        <v>59</v>
      </c>
      <c r="O20" s="65" t="s">
        <v>58</v>
      </c>
      <c r="P20" s="65" t="s">
        <v>208</v>
      </c>
      <c r="Q20" s="65" t="s">
        <v>215</v>
      </c>
    </row>
    <row r="21" spans="1:17" x14ac:dyDescent="0.25">
      <c r="A21" s="29" t="s">
        <v>175</v>
      </c>
      <c r="B21" s="37">
        <v>0.14199999999999999</v>
      </c>
      <c r="C21" s="37">
        <v>0.14288612316321322</v>
      </c>
      <c r="D21" s="37">
        <v>0.1479355865327015</v>
      </c>
      <c r="E21" s="37">
        <v>0.15093768103228006</v>
      </c>
      <c r="F21" s="37">
        <v>0.16110165135550913</v>
      </c>
      <c r="G21" s="37">
        <v>0.17929999999999999</v>
      </c>
      <c r="H21" s="37">
        <v>0.183</v>
      </c>
      <c r="J21" s="139" t="s">
        <v>188</v>
      </c>
      <c r="K21" s="30">
        <v>503.9828</v>
      </c>
      <c r="L21" s="30">
        <v>743.35550000000001</v>
      </c>
      <c r="M21" s="30">
        <v>560.65149999999994</v>
      </c>
      <c r="N21" s="30">
        <v>719.98643850000008</v>
      </c>
      <c r="O21" s="30">
        <v>792.49329999999998</v>
      </c>
      <c r="P21" s="30">
        <v>981.94</v>
      </c>
      <c r="Q21" s="30">
        <v>640</v>
      </c>
    </row>
    <row r="22" spans="1:17" x14ac:dyDescent="0.25">
      <c r="A22" s="39" t="s">
        <v>212</v>
      </c>
      <c r="B22" s="30">
        <v>77.148852001510576</v>
      </c>
      <c r="C22" s="30">
        <v>33.383363887362641</v>
      </c>
      <c r="D22" s="30">
        <v>21.148357425426138</v>
      </c>
      <c r="E22" s="30">
        <v>7.031747604180274</v>
      </c>
      <c r="F22" s="30">
        <v>10.281571043429951</v>
      </c>
      <c r="G22" s="30">
        <v>5.3049999999999997</v>
      </c>
      <c r="H22" s="30">
        <v>7.3</v>
      </c>
    </row>
    <row r="24" spans="1:17" x14ac:dyDescent="0.25">
      <c r="A24" s="76" t="s">
        <v>57</v>
      </c>
      <c r="B24" s="65" t="s">
        <v>2</v>
      </c>
      <c r="C24" s="65" t="s">
        <v>3</v>
      </c>
      <c r="D24" s="65" t="s">
        <v>4</v>
      </c>
      <c r="E24" s="65" t="s">
        <v>5</v>
      </c>
      <c r="F24" s="65" t="s">
        <v>6</v>
      </c>
      <c r="G24" s="65" t="s">
        <v>204</v>
      </c>
      <c r="H24" s="65" t="s">
        <v>215</v>
      </c>
      <c r="J24" s="76" t="s">
        <v>57</v>
      </c>
      <c r="K24" s="65" t="s">
        <v>61</v>
      </c>
      <c r="L24" s="65" t="s">
        <v>60</v>
      </c>
      <c r="M24" s="65" t="s">
        <v>40</v>
      </c>
      <c r="N24" s="65" t="s">
        <v>59</v>
      </c>
      <c r="O24" s="65" t="s">
        <v>58</v>
      </c>
      <c r="P24" s="65" t="s">
        <v>208</v>
      </c>
      <c r="Q24" s="65" t="s">
        <v>215</v>
      </c>
    </row>
    <row r="25" spans="1:17" x14ac:dyDescent="0.25">
      <c r="A25" s="29" t="s">
        <v>47</v>
      </c>
      <c r="B25" s="30">
        <v>173</v>
      </c>
      <c r="C25" s="30">
        <v>493</v>
      </c>
      <c r="D25" s="30">
        <v>561</v>
      </c>
      <c r="E25" s="30">
        <v>618</v>
      </c>
      <c r="F25" s="30">
        <v>807</v>
      </c>
      <c r="G25" s="30">
        <v>1267</v>
      </c>
      <c r="H25" s="30">
        <v>1352</v>
      </c>
      <c r="J25" s="139" t="s">
        <v>188</v>
      </c>
      <c r="K25" s="30">
        <v>1628</v>
      </c>
      <c r="L25" s="30">
        <v>2516</v>
      </c>
      <c r="M25" s="30">
        <v>1374</v>
      </c>
      <c r="N25" s="30">
        <v>1834</v>
      </c>
      <c r="O25" s="30">
        <v>2699</v>
      </c>
      <c r="P25" s="30">
        <v>3749.6398185000003</v>
      </c>
      <c r="Q25" s="30">
        <v>2277</v>
      </c>
    </row>
    <row r="26" spans="1:17" x14ac:dyDescent="0.25">
      <c r="A26" s="29" t="s">
        <v>175</v>
      </c>
      <c r="B26" s="37">
        <v>0.248</v>
      </c>
      <c r="C26" s="37">
        <v>0.23380000000000001</v>
      </c>
      <c r="D26" s="37">
        <v>0.2258</v>
      </c>
      <c r="E26" s="37">
        <v>0.223</v>
      </c>
      <c r="F26" s="37">
        <v>0.219</v>
      </c>
      <c r="G26" s="37">
        <v>0.2384</v>
      </c>
      <c r="H26" s="37">
        <v>0.24149999999999999</v>
      </c>
    </row>
    <row r="27" spans="1:17" x14ac:dyDescent="0.25">
      <c r="A27" s="39" t="s">
        <v>183</v>
      </c>
      <c r="B27" s="37"/>
      <c r="C27" s="37"/>
      <c r="D27" s="37"/>
      <c r="E27" s="37"/>
      <c r="F27" s="37"/>
      <c r="G27" s="37"/>
      <c r="H27" s="37"/>
    </row>
    <row r="28" spans="1:17" x14ac:dyDescent="0.25">
      <c r="A28" s="124" t="s">
        <v>57</v>
      </c>
      <c r="B28" s="38">
        <v>1</v>
      </c>
      <c r="C28" s="38">
        <v>0.99840439460567842</v>
      </c>
      <c r="D28" s="38">
        <v>0.96725945830922677</v>
      </c>
      <c r="E28" s="38">
        <v>0.92595111931104934</v>
      </c>
      <c r="F28" s="38">
        <v>0.89774806032314258</v>
      </c>
      <c r="G28" s="38">
        <v>0.86</v>
      </c>
      <c r="H28" s="38">
        <v>0.85</v>
      </c>
      <c r="K28" s="134"/>
    </row>
    <row r="29" spans="1:17" x14ac:dyDescent="0.25">
      <c r="A29" s="124" t="s">
        <v>184</v>
      </c>
      <c r="B29" s="38">
        <v>0</v>
      </c>
      <c r="C29" s="38">
        <v>1.5956053943215847E-3</v>
      </c>
      <c r="D29" s="38">
        <v>3.274054169077318E-2</v>
      </c>
      <c r="E29" s="38">
        <v>7.4048880688950755E-2</v>
      </c>
      <c r="F29" s="38">
        <v>0.10225193967685746</v>
      </c>
      <c r="G29" s="38">
        <v>0.14000000000000001</v>
      </c>
      <c r="H29" s="38">
        <v>0.15</v>
      </c>
      <c r="K29" s="134"/>
    </row>
  </sheetData>
  <pageMargins left="0.7" right="0.7" top="0.75" bottom="0.75" header="0.3" footer="0.3"/>
  <pageSetup paperSize="9" scale="77" fitToHeight="0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showGridLines="0" zoomScaleNormal="100" zoomScaleSheetLayoutView="100" workbookViewId="0">
      <selection activeCell="L5" sqref="L5"/>
    </sheetView>
  </sheetViews>
  <sheetFormatPr defaultRowHeight="15" x14ac:dyDescent="0.25"/>
  <cols>
    <col min="1" max="1" width="20.5703125" customWidth="1"/>
    <col min="2" max="7" width="10.140625" customWidth="1"/>
    <col min="8" max="8" width="1.7109375" customWidth="1"/>
    <col min="9" max="14" width="10.140625" customWidth="1"/>
  </cols>
  <sheetData>
    <row r="1" spans="1:16" ht="15.75" x14ac:dyDescent="0.25">
      <c r="A1" s="154" t="s">
        <v>216</v>
      </c>
    </row>
    <row r="2" spans="1:16" x14ac:dyDescent="0.25">
      <c r="A2" s="152" t="s">
        <v>100</v>
      </c>
      <c r="B2" s="65" t="s">
        <v>48</v>
      </c>
      <c r="C2" s="65" t="s">
        <v>49</v>
      </c>
      <c r="D2" s="65" t="s">
        <v>185</v>
      </c>
      <c r="E2" s="65" t="s">
        <v>186</v>
      </c>
      <c r="F2" s="65" t="s">
        <v>57</v>
      </c>
      <c r="G2" s="65" t="s">
        <v>101</v>
      </c>
      <c r="H2" s="153"/>
      <c r="I2" s="65" t="s">
        <v>48</v>
      </c>
      <c r="J2" s="65" t="s">
        <v>49</v>
      </c>
      <c r="K2" s="65" t="s">
        <v>185</v>
      </c>
      <c r="L2" s="65" t="s">
        <v>186</v>
      </c>
      <c r="M2" s="65" t="s">
        <v>57</v>
      </c>
      <c r="N2" s="65" t="s">
        <v>101</v>
      </c>
    </row>
    <row r="3" spans="1:16" x14ac:dyDescent="0.25">
      <c r="A3" s="41" t="s">
        <v>102</v>
      </c>
      <c r="B3" s="30">
        <f>B4+B14+B23+B30</f>
        <v>22837.704948837993</v>
      </c>
      <c r="C3" s="30">
        <f t="shared" ref="C3:G3" si="0">C4+C14+C23+C30</f>
        <v>22141.886918473367</v>
      </c>
      <c r="D3" s="30">
        <f t="shared" si="0"/>
        <v>6836.3140313579888</v>
      </c>
      <c r="E3" s="30">
        <f t="shared" ref="E3" si="1">E4+E14+E23+E30</f>
        <v>2898.6475066894463</v>
      </c>
      <c r="F3" s="30">
        <f t="shared" si="0"/>
        <v>10254.956620178</v>
      </c>
      <c r="G3" s="30">
        <f t="shared" si="0"/>
        <v>64969.510025536794</v>
      </c>
      <c r="I3" s="75">
        <f t="shared" ref="I3:N3" si="2">I4+I14+I23+I30</f>
        <v>1</v>
      </c>
      <c r="J3" s="75">
        <f t="shared" si="2"/>
        <v>0.99999999999999989</v>
      </c>
      <c r="K3" s="75">
        <f t="shared" si="2"/>
        <v>1</v>
      </c>
      <c r="L3" s="75">
        <f t="shared" si="2"/>
        <v>0.99999999999999978</v>
      </c>
      <c r="M3" s="75">
        <f t="shared" si="2"/>
        <v>1</v>
      </c>
      <c r="N3" s="75">
        <f t="shared" si="2"/>
        <v>1</v>
      </c>
      <c r="P3" s="138"/>
    </row>
    <row r="4" spans="1:16" x14ac:dyDescent="0.25">
      <c r="A4" s="1" t="s">
        <v>103</v>
      </c>
      <c r="B4" s="27">
        <f>SUM(B5:B13)</f>
        <v>9143.7463609869937</v>
      </c>
      <c r="C4" s="27">
        <f t="shared" ref="C4:G4" si="3">SUM(C5:C13)</f>
        <v>5698.4461941179898</v>
      </c>
      <c r="D4" s="27">
        <f t="shared" si="3"/>
        <v>2206.1525997859985</v>
      </c>
      <c r="E4" s="27">
        <f t="shared" ref="E4" si="4">SUM(E5:E13)</f>
        <v>758.39982158713462</v>
      </c>
      <c r="F4" s="27">
        <f t="shared" si="3"/>
        <v>1534.150077515</v>
      </c>
      <c r="G4" s="27">
        <f t="shared" si="3"/>
        <v>19340.895053993117</v>
      </c>
      <c r="I4" s="28">
        <f>B4/B$3</f>
        <v>0.40037938932441797</v>
      </c>
      <c r="J4" s="28">
        <f>C4/C$3</f>
        <v>0.25736045961664067</v>
      </c>
      <c r="K4" s="28">
        <f>D4/D$3</f>
        <v>0.32271083359635555</v>
      </c>
      <c r="L4" s="28">
        <f>E4/E$3</f>
        <v>0.2616392023648661</v>
      </c>
      <c r="M4" s="28">
        <f t="shared" ref="M4:N19" si="5">F4/F$3</f>
        <v>0.14960083541419905</v>
      </c>
      <c r="N4" s="28">
        <f t="shared" si="5"/>
        <v>0.29769187187022067</v>
      </c>
    </row>
    <row r="5" spans="1:16" x14ac:dyDescent="0.25">
      <c r="A5" s="29" t="s">
        <v>104</v>
      </c>
      <c r="B5" s="30">
        <v>3458.768556126985</v>
      </c>
      <c r="C5" s="30">
        <v>982.21094207699468</v>
      </c>
      <c r="D5" s="30">
        <v>802.03321203099779</v>
      </c>
      <c r="E5" s="30">
        <v>258.13775375550904</v>
      </c>
      <c r="F5" s="30">
        <v>0</v>
      </c>
      <c r="G5" s="30">
        <f>SUM(B5:F5)</f>
        <v>5501.1504639904861</v>
      </c>
      <c r="I5" s="75">
        <f t="shared" ref="I5:I43" si="6">B5/B$3</f>
        <v>0.15144991862691398</v>
      </c>
      <c r="J5" s="75">
        <f t="shared" ref="J5:J43" si="7">C5/C$3</f>
        <v>4.4359857210611926E-2</v>
      </c>
      <c r="K5" s="75">
        <f t="shared" ref="K5:K43" si="8">D5/D$3</f>
        <v>0.11731953920666795</v>
      </c>
      <c r="L5" s="75">
        <f t="shared" ref="L5:L43" si="9">E5/E$3</f>
        <v>8.9054551531286025E-2</v>
      </c>
      <c r="M5" s="75">
        <f t="shared" si="5"/>
        <v>0</v>
      </c>
      <c r="N5" s="75">
        <f t="shared" si="5"/>
        <v>8.4672802085596979E-2</v>
      </c>
    </row>
    <row r="6" spans="1:16" x14ac:dyDescent="0.25">
      <c r="A6" s="29" t="s">
        <v>105</v>
      </c>
      <c r="B6" s="30">
        <v>2394.1170629770099</v>
      </c>
      <c r="C6" s="30">
        <v>1075.3824744839924</v>
      </c>
      <c r="D6" s="30">
        <v>452.67779047200003</v>
      </c>
      <c r="E6" s="30">
        <v>231.06554335838592</v>
      </c>
      <c r="F6" s="30">
        <v>699.48049470000001</v>
      </c>
      <c r="G6" s="30">
        <f t="shared" ref="G6:G13" si="10">SUM(B6:F6)</f>
        <v>4852.7233659913891</v>
      </c>
      <c r="I6" s="75">
        <f t="shared" si="6"/>
        <v>0.10483177133343363</v>
      </c>
      <c r="J6" s="75">
        <f t="shared" si="7"/>
        <v>4.8567788212610818E-2</v>
      </c>
      <c r="K6" s="75">
        <f t="shared" si="8"/>
        <v>6.6216646630856801E-2</v>
      </c>
      <c r="L6" s="75">
        <f t="shared" si="9"/>
        <v>7.9714950791752712E-2</v>
      </c>
      <c r="M6" s="75">
        <f t="shared" si="5"/>
        <v>6.8209015465134054E-2</v>
      </c>
      <c r="N6" s="75">
        <f t="shared" si="5"/>
        <v>7.4692318967527788E-2</v>
      </c>
    </row>
    <row r="7" spans="1:16" x14ac:dyDescent="0.25">
      <c r="A7" s="29" t="s">
        <v>106</v>
      </c>
      <c r="B7" s="30">
        <v>1218.978921751996</v>
      </c>
      <c r="C7" s="30">
        <v>1629.4253881250052</v>
      </c>
      <c r="D7" s="30">
        <v>366.16845192200003</v>
      </c>
      <c r="E7" s="30">
        <v>102.1701226355062</v>
      </c>
      <c r="F7" s="30">
        <v>833.21072694099996</v>
      </c>
      <c r="G7" s="30">
        <f t="shared" si="10"/>
        <v>4149.9536113755075</v>
      </c>
      <c r="I7" s="75">
        <f t="shared" si="6"/>
        <v>5.3375718991151039E-2</v>
      </c>
      <c r="J7" s="75">
        <f t="shared" si="7"/>
        <v>7.3590177482369262E-2</v>
      </c>
      <c r="K7" s="75">
        <f t="shared" si="8"/>
        <v>5.3562263266783122E-2</v>
      </c>
      <c r="L7" s="75">
        <f t="shared" si="9"/>
        <v>3.5247515401482875E-2</v>
      </c>
      <c r="M7" s="75">
        <f t="shared" si="5"/>
        <v>8.1249561339103701E-2</v>
      </c>
      <c r="N7" s="75">
        <f t="shared" si="5"/>
        <v>6.3875402627237524E-2</v>
      </c>
    </row>
    <row r="8" spans="1:16" x14ac:dyDescent="0.25">
      <c r="A8" s="29" t="s">
        <v>107</v>
      </c>
      <c r="B8" s="30">
        <v>887.49531995600125</v>
      </c>
      <c r="C8" s="30">
        <v>1236.9276098829978</v>
      </c>
      <c r="D8" s="30">
        <v>294.64827135600109</v>
      </c>
      <c r="E8" s="30">
        <v>86.734560985482858</v>
      </c>
      <c r="F8" s="30">
        <v>1.349355874</v>
      </c>
      <c r="G8" s="30">
        <f t="shared" si="10"/>
        <v>2507.1551180544834</v>
      </c>
      <c r="I8" s="75">
        <f t="shared" si="6"/>
        <v>3.8860967945080573E-2</v>
      </c>
      <c r="J8" s="75">
        <f t="shared" si="7"/>
        <v>5.5863694654271191E-2</v>
      </c>
      <c r="K8" s="75">
        <f t="shared" si="8"/>
        <v>4.3100458815153515E-2</v>
      </c>
      <c r="L8" s="75">
        <f t="shared" si="9"/>
        <v>2.9922424435988994E-2</v>
      </c>
      <c r="M8" s="75">
        <f t="shared" si="5"/>
        <v>1.3158084660689463E-4</v>
      </c>
      <c r="N8" s="75">
        <f t="shared" si="5"/>
        <v>3.8589718732202627E-2</v>
      </c>
    </row>
    <row r="9" spans="1:16" x14ac:dyDescent="0.25">
      <c r="A9" s="29" t="s">
        <v>108</v>
      </c>
      <c r="B9" s="30">
        <v>568.02328736699985</v>
      </c>
      <c r="C9" s="30">
        <v>512.74376148800093</v>
      </c>
      <c r="D9" s="30">
        <v>165.82222937699953</v>
      </c>
      <c r="E9" s="30">
        <v>44.075009206250584</v>
      </c>
      <c r="F9" s="30">
        <v>0.1095</v>
      </c>
      <c r="G9" s="30">
        <f t="shared" si="10"/>
        <v>1290.7737874382508</v>
      </c>
      <c r="I9" s="75">
        <f t="shared" si="6"/>
        <v>2.4872170327075772E-2</v>
      </c>
      <c r="J9" s="75">
        <f t="shared" si="7"/>
        <v>2.3157184542398224E-2</v>
      </c>
      <c r="K9" s="75">
        <f t="shared" si="8"/>
        <v>2.4256087215475682E-2</v>
      </c>
      <c r="L9" s="75">
        <f t="shared" si="9"/>
        <v>1.5205370471757974E-2</v>
      </c>
      <c r="M9" s="75">
        <f t="shared" si="5"/>
        <v>1.0677763354409915E-5</v>
      </c>
      <c r="N9" s="75">
        <f t="shared" si="5"/>
        <v>1.9867377588824384E-2</v>
      </c>
    </row>
    <row r="10" spans="1:16" x14ac:dyDescent="0.25">
      <c r="A10" s="29" t="s">
        <v>109</v>
      </c>
      <c r="B10" s="30">
        <v>450.90083118599983</v>
      </c>
      <c r="C10" s="30">
        <v>8.7690374479999793</v>
      </c>
      <c r="D10" s="30">
        <v>99.87220089300007</v>
      </c>
      <c r="E10" s="30">
        <v>19.057349386999999</v>
      </c>
      <c r="F10" s="30">
        <v>0</v>
      </c>
      <c r="G10" s="30">
        <f t="shared" si="10"/>
        <v>578.59941891400001</v>
      </c>
      <c r="I10" s="75">
        <f t="shared" si="6"/>
        <v>1.9743701575798762E-2</v>
      </c>
      <c r="J10" s="75">
        <f t="shared" si="7"/>
        <v>3.9603839908891489E-4</v>
      </c>
      <c r="K10" s="75">
        <f t="shared" si="8"/>
        <v>1.460907156033046E-2</v>
      </c>
      <c r="L10" s="75">
        <f t="shared" si="9"/>
        <v>6.5745660150190021E-3</v>
      </c>
      <c r="M10" s="75">
        <f t="shared" si="5"/>
        <v>0</v>
      </c>
      <c r="N10" s="75">
        <f t="shared" si="5"/>
        <v>8.9057069798829762E-3</v>
      </c>
    </row>
    <row r="11" spans="1:16" x14ac:dyDescent="0.25">
      <c r="A11" s="29" t="s">
        <v>110</v>
      </c>
      <c r="B11" s="30">
        <v>165.46238162200052</v>
      </c>
      <c r="C11" s="30">
        <v>227.73722763799958</v>
      </c>
      <c r="D11" s="30">
        <v>24.930443735000004</v>
      </c>
      <c r="E11" s="30">
        <v>11.40527078699999</v>
      </c>
      <c r="F11" s="30">
        <v>0</v>
      </c>
      <c r="G11" s="30">
        <f t="shared" si="10"/>
        <v>429.53532378200009</v>
      </c>
      <c r="I11" s="75">
        <f t="shared" si="6"/>
        <v>7.2451405249641526E-3</v>
      </c>
      <c r="J11" s="75">
        <f t="shared" si="7"/>
        <v>1.0285357723871059E-2</v>
      </c>
      <c r="K11" s="75">
        <f t="shared" si="8"/>
        <v>3.646766901088032E-3</v>
      </c>
      <c r="L11" s="75">
        <f t="shared" si="9"/>
        <v>3.9346870430706435E-3</v>
      </c>
      <c r="M11" s="75">
        <f t="shared" si="5"/>
        <v>0</v>
      </c>
      <c r="N11" s="75">
        <f t="shared" si="5"/>
        <v>6.6113369734998421E-3</v>
      </c>
    </row>
    <row r="12" spans="1:16" x14ac:dyDescent="0.25">
      <c r="A12" s="29" t="s">
        <v>111</v>
      </c>
      <c r="B12" s="30">
        <v>0</v>
      </c>
      <c r="C12" s="30">
        <v>25.249752974999993</v>
      </c>
      <c r="D12" s="30">
        <v>0</v>
      </c>
      <c r="E12" s="30">
        <v>4.292978862</v>
      </c>
      <c r="F12" s="30">
        <v>0</v>
      </c>
      <c r="G12" s="30">
        <f t="shared" si="10"/>
        <v>29.542731836999991</v>
      </c>
      <c r="I12" s="75">
        <f t="shared" si="6"/>
        <v>0</v>
      </c>
      <c r="J12" s="75">
        <f t="shared" si="7"/>
        <v>1.1403613914193411E-3</v>
      </c>
      <c r="K12" s="75">
        <f t="shared" si="8"/>
        <v>0</v>
      </c>
      <c r="L12" s="75">
        <f t="shared" si="9"/>
        <v>1.4810282561410937E-3</v>
      </c>
      <c r="M12" s="75">
        <f t="shared" si="5"/>
        <v>0</v>
      </c>
      <c r="N12" s="75">
        <f t="shared" si="5"/>
        <v>4.5471686373174094E-4</v>
      </c>
    </row>
    <row r="13" spans="1:16" x14ac:dyDescent="0.25">
      <c r="A13" s="29" t="s">
        <v>112</v>
      </c>
      <c r="B13" s="30">
        <v>0</v>
      </c>
      <c r="C13" s="30">
        <v>0</v>
      </c>
      <c r="D13" s="30">
        <v>0</v>
      </c>
      <c r="E13" s="30">
        <v>1.4612326099999999</v>
      </c>
      <c r="F13" s="30">
        <v>0</v>
      </c>
      <c r="G13" s="30">
        <f t="shared" si="10"/>
        <v>1.4612326099999999</v>
      </c>
      <c r="I13" s="75">
        <f t="shared" si="6"/>
        <v>0</v>
      </c>
      <c r="J13" s="75">
        <f t="shared" si="7"/>
        <v>0</v>
      </c>
      <c r="K13" s="75">
        <f t="shared" si="8"/>
        <v>0</v>
      </c>
      <c r="L13" s="75">
        <f t="shared" si="9"/>
        <v>5.0410841836677066E-4</v>
      </c>
      <c r="M13" s="75">
        <f t="shared" si="5"/>
        <v>0</v>
      </c>
      <c r="N13" s="75">
        <f t="shared" si="5"/>
        <v>2.249105171680763E-5</v>
      </c>
    </row>
    <row r="14" spans="1:16" x14ac:dyDescent="0.25">
      <c r="A14" s="1" t="s">
        <v>113</v>
      </c>
      <c r="B14" s="27">
        <f>SUM(B15:B22)</f>
        <v>4335.3107807529959</v>
      </c>
      <c r="C14" s="27">
        <f t="shared" ref="C14:G14" si="11">SUM(C15:C22)</f>
        <v>5217.8219609249854</v>
      </c>
      <c r="D14" s="27">
        <f t="shared" si="11"/>
        <v>2824.6069794379982</v>
      </c>
      <c r="E14" s="27">
        <f t="shared" si="11"/>
        <v>576.26783023939242</v>
      </c>
      <c r="F14" s="27">
        <f t="shared" si="11"/>
        <v>3113.7874787970004</v>
      </c>
      <c r="G14" s="27">
        <f t="shared" si="11"/>
        <v>16067.795030152372</v>
      </c>
      <c r="I14" s="28">
        <f t="shared" si="6"/>
        <v>0.18983128079047984</v>
      </c>
      <c r="J14" s="28">
        <f t="shared" si="7"/>
        <v>0.23565389797793904</v>
      </c>
      <c r="K14" s="28">
        <f t="shared" si="8"/>
        <v>0.41317689130159935</v>
      </c>
      <c r="L14" s="28">
        <f t="shared" si="9"/>
        <v>0.198805763346351</v>
      </c>
      <c r="M14" s="28">
        <f t="shared" si="5"/>
        <v>0.3036373135572516</v>
      </c>
      <c r="N14" s="28">
        <f t="shared" si="5"/>
        <v>0.24731285527375527</v>
      </c>
    </row>
    <row r="15" spans="1:16" x14ac:dyDescent="0.25">
      <c r="A15" s="29" t="s">
        <v>114</v>
      </c>
      <c r="B15" s="30">
        <v>1206.8337538359981</v>
      </c>
      <c r="C15" s="30">
        <v>1790.865360149003</v>
      </c>
      <c r="D15" s="30">
        <v>850.94563598600257</v>
      </c>
      <c r="E15" s="30">
        <v>180.85342558035296</v>
      </c>
      <c r="F15" s="30">
        <v>1196.2713479609999</v>
      </c>
      <c r="G15" s="30">
        <f t="shared" ref="G15:G22" si="12">SUM(B15:F15)</f>
        <v>5225.7695235123565</v>
      </c>
      <c r="I15" s="75">
        <f t="shared" si="6"/>
        <v>5.284391564474622E-2</v>
      </c>
      <c r="J15" s="75">
        <f t="shared" si="7"/>
        <v>8.0881334402211791E-2</v>
      </c>
      <c r="K15" s="75">
        <f t="shared" si="8"/>
        <v>0.12447433398798502</v>
      </c>
      <c r="L15" s="75">
        <f t="shared" si="9"/>
        <v>6.2392348556691596E-2</v>
      </c>
      <c r="M15" s="75">
        <f t="shared" si="5"/>
        <v>0.11665298959989513</v>
      </c>
      <c r="N15" s="75">
        <f t="shared" si="5"/>
        <v>8.043418399582089E-2</v>
      </c>
    </row>
    <row r="16" spans="1:16" x14ac:dyDescent="0.25">
      <c r="A16" s="29" t="s">
        <v>115</v>
      </c>
      <c r="B16" s="30">
        <v>1448.1803631509974</v>
      </c>
      <c r="C16" s="30">
        <v>1680.8799389999817</v>
      </c>
      <c r="D16" s="30">
        <v>817.61161584599915</v>
      </c>
      <c r="E16" s="30">
        <v>155.88059519968647</v>
      </c>
      <c r="F16" s="30">
        <v>0</v>
      </c>
      <c r="G16" s="30">
        <f t="shared" si="12"/>
        <v>4102.5525131966642</v>
      </c>
      <c r="I16" s="75">
        <f t="shared" si="6"/>
        <v>6.3411816835153678E-2</v>
      </c>
      <c r="J16" s="75">
        <f t="shared" si="7"/>
        <v>7.5914033216274532E-2</v>
      </c>
      <c r="K16" s="75">
        <f t="shared" si="8"/>
        <v>0.11959831161875195</v>
      </c>
      <c r="L16" s="75">
        <f t="shared" si="9"/>
        <v>5.3777009739869389E-2</v>
      </c>
      <c r="M16" s="75">
        <f t="shared" si="5"/>
        <v>0</v>
      </c>
      <c r="N16" s="75">
        <f t="shared" si="5"/>
        <v>6.3145812729449899E-2</v>
      </c>
    </row>
    <row r="17" spans="1:14" x14ac:dyDescent="0.25">
      <c r="A17" s="29" t="s">
        <v>116</v>
      </c>
      <c r="B17" s="30">
        <v>509.89599862899962</v>
      </c>
      <c r="C17" s="30">
        <v>674.1915131300027</v>
      </c>
      <c r="D17" s="30">
        <v>570.74014332399952</v>
      </c>
      <c r="E17" s="30">
        <v>123.15313771837174</v>
      </c>
      <c r="F17" s="30">
        <v>1544.2784837480001</v>
      </c>
      <c r="G17" s="30">
        <f t="shared" si="12"/>
        <v>3422.2592765493737</v>
      </c>
      <c r="I17" s="75">
        <f t="shared" si="6"/>
        <v>2.2326936956725316E-2</v>
      </c>
      <c r="J17" s="75">
        <f t="shared" si="7"/>
        <v>3.0448692815223118E-2</v>
      </c>
      <c r="K17" s="75">
        <f t="shared" si="8"/>
        <v>8.348653100282255E-2</v>
      </c>
      <c r="L17" s="75">
        <f t="shared" si="9"/>
        <v>4.2486413899641522E-2</v>
      </c>
      <c r="M17" s="75">
        <f t="shared" si="5"/>
        <v>0.15058849500244842</v>
      </c>
      <c r="N17" s="75">
        <f t="shared" si="5"/>
        <v>5.2674851252598749E-2</v>
      </c>
    </row>
    <row r="18" spans="1:14" x14ac:dyDescent="0.25">
      <c r="A18" s="29" t="s">
        <v>117</v>
      </c>
      <c r="B18" s="30">
        <v>1161.3900000000001</v>
      </c>
      <c r="C18" s="30">
        <v>1061.5120298939987</v>
      </c>
      <c r="D18" s="30">
        <v>577.88574318799635</v>
      </c>
      <c r="E18" s="30">
        <v>86.723832199329664</v>
      </c>
      <c r="F18" s="30">
        <v>0.59048087999999999</v>
      </c>
      <c r="G18" s="30">
        <f t="shared" si="12"/>
        <v>2888.1020861613247</v>
      </c>
      <c r="I18" s="75">
        <f t="shared" si="6"/>
        <v>5.0854059223630212E-2</v>
      </c>
      <c r="J18" s="75">
        <f t="shared" si="7"/>
        <v>4.7941353589352878E-2</v>
      </c>
      <c r="K18" s="75">
        <f t="shared" si="8"/>
        <v>8.4531772609808445E-2</v>
      </c>
      <c r="L18" s="75">
        <f t="shared" si="9"/>
        <v>2.9918723128352091E-2</v>
      </c>
      <c r="M18" s="75">
        <f t="shared" si="5"/>
        <v>5.7580046593093317E-5</v>
      </c>
      <c r="N18" s="75">
        <f t="shared" si="5"/>
        <v>4.44531917360333E-2</v>
      </c>
    </row>
    <row r="19" spans="1:14" x14ac:dyDescent="0.25">
      <c r="A19" s="29" t="s">
        <v>118</v>
      </c>
      <c r="B19" s="30">
        <v>6.3613766520000006</v>
      </c>
      <c r="C19" s="30">
        <v>0</v>
      </c>
      <c r="D19" s="30">
        <v>1.0343081330000001</v>
      </c>
      <c r="E19" s="30">
        <v>27.734976458651548</v>
      </c>
      <c r="F19" s="30">
        <v>355.43220360800001</v>
      </c>
      <c r="G19" s="30">
        <f t="shared" si="12"/>
        <v>390.56286485165157</v>
      </c>
      <c r="I19" s="75">
        <f t="shared" si="6"/>
        <v>2.7854710734949195E-4</v>
      </c>
      <c r="J19" s="75">
        <f t="shared" si="7"/>
        <v>0</v>
      </c>
      <c r="K19" s="75">
        <f t="shared" si="8"/>
        <v>1.5129617045905975E-4</v>
      </c>
      <c r="L19" s="75">
        <f t="shared" si="9"/>
        <v>9.5682473962926742E-3</v>
      </c>
      <c r="M19" s="75">
        <f t="shared" si="5"/>
        <v>3.4659552133905626E-2</v>
      </c>
      <c r="N19" s="75">
        <f t="shared" si="5"/>
        <v>6.0114793031090684E-3</v>
      </c>
    </row>
    <row r="20" spans="1:14" x14ac:dyDescent="0.25">
      <c r="A20" s="29" t="s">
        <v>119</v>
      </c>
      <c r="B20" s="30">
        <v>2.6492884849999991</v>
      </c>
      <c r="C20" s="30">
        <v>10.373118752000003</v>
      </c>
      <c r="D20" s="30">
        <v>6.3895329610000005</v>
      </c>
      <c r="E20" s="30">
        <v>1.695665387</v>
      </c>
      <c r="F20" s="30">
        <v>17.2149626</v>
      </c>
      <c r="G20" s="30">
        <f t="shared" si="12"/>
        <v>38.322568185000002</v>
      </c>
      <c r="I20" s="75">
        <f t="shared" si="6"/>
        <v>1.160050228748926E-4</v>
      </c>
      <c r="J20" s="75">
        <f t="shared" si="7"/>
        <v>4.6848395487674214E-4</v>
      </c>
      <c r="K20" s="75">
        <f t="shared" si="8"/>
        <v>9.346459117722481E-4</v>
      </c>
      <c r="L20" s="75">
        <f t="shared" si="9"/>
        <v>5.8498502597738224E-4</v>
      </c>
      <c r="M20" s="75">
        <f t="shared" ref="M20:N43" si="13">F20/F$3</f>
        <v>1.6786967744092897E-3</v>
      </c>
      <c r="N20" s="75">
        <f t="shared" si="13"/>
        <v>5.8985465905371623E-4</v>
      </c>
    </row>
    <row r="21" spans="1:14" x14ac:dyDescent="0.25">
      <c r="A21" s="29" t="s">
        <v>120</v>
      </c>
      <c r="B21" s="30">
        <v>0</v>
      </c>
      <c r="C21" s="30">
        <v>0</v>
      </c>
      <c r="D21" s="30">
        <v>0</v>
      </c>
      <c r="E21" s="30">
        <v>0.21352497400000001</v>
      </c>
      <c r="F21" s="30">
        <v>0</v>
      </c>
      <c r="G21" s="30">
        <f t="shared" si="12"/>
        <v>0.21352497400000001</v>
      </c>
      <c r="I21" s="75">
        <f t="shared" si="6"/>
        <v>0</v>
      </c>
      <c r="J21" s="75">
        <f t="shared" si="7"/>
        <v>0</v>
      </c>
      <c r="K21" s="75">
        <f t="shared" si="8"/>
        <v>0</v>
      </c>
      <c r="L21" s="75">
        <f t="shared" si="9"/>
        <v>7.3663656414666128E-5</v>
      </c>
      <c r="M21" s="75">
        <f t="shared" si="13"/>
        <v>0</v>
      </c>
      <c r="N21" s="75">
        <f t="shared" si="13"/>
        <v>3.2865412393609292E-6</v>
      </c>
    </row>
    <row r="22" spans="1:14" x14ac:dyDescent="0.25">
      <c r="A22" s="29" t="s">
        <v>121</v>
      </c>
      <c r="B22" s="30">
        <v>0</v>
      </c>
      <c r="C22" s="30">
        <v>0</v>
      </c>
      <c r="D22" s="30">
        <v>0</v>
      </c>
      <c r="E22" s="30">
        <v>1.2672722000000001E-2</v>
      </c>
      <c r="F22" s="30">
        <v>0</v>
      </c>
      <c r="G22" s="30">
        <f t="shared" si="12"/>
        <v>1.2672722000000001E-2</v>
      </c>
      <c r="I22" s="75">
        <f t="shared" si="6"/>
        <v>0</v>
      </c>
      <c r="J22" s="75">
        <f t="shared" si="7"/>
        <v>0</v>
      </c>
      <c r="K22" s="75">
        <f t="shared" si="8"/>
        <v>0</v>
      </c>
      <c r="L22" s="75">
        <f t="shared" si="9"/>
        <v>4.3719431116595318E-6</v>
      </c>
      <c r="M22" s="75">
        <f t="shared" si="13"/>
        <v>0</v>
      </c>
      <c r="N22" s="75">
        <f t="shared" si="13"/>
        <v>1.9505645024903043E-7</v>
      </c>
    </row>
    <row r="23" spans="1:14" x14ac:dyDescent="0.25">
      <c r="A23" s="1" t="s">
        <v>122</v>
      </c>
      <c r="B23" s="27">
        <f>SUM(B24:B29)</f>
        <v>8640.345792175005</v>
      </c>
      <c r="C23" s="27">
        <f t="shared" ref="C23:G23" si="14">SUM(C24:C29)</f>
        <v>7713.1615990664259</v>
      </c>
      <c r="D23" s="27">
        <f t="shared" si="14"/>
        <v>1623.8140792229915</v>
      </c>
      <c r="E23" s="27">
        <f t="shared" si="14"/>
        <v>1102.2381109126393</v>
      </c>
      <c r="F23" s="27">
        <f t="shared" si="14"/>
        <v>825.65810465399989</v>
      </c>
      <c r="G23" s="27">
        <f t="shared" si="14"/>
        <v>19905.217686031061</v>
      </c>
      <c r="I23" s="28">
        <f t="shared" si="6"/>
        <v>0.37833686929275417</v>
      </c>
      <c r="J23" s="28">
        <f t="shared" si="7"/>
        <v>0.34835159385766706</v>
      </c>
      <c r="K23" s="28">
        <f t="shared" si="8"/>
        <v>0.23752771914435175</v>
      </c>
      <c r="L23" s="28">
        <f t="shared" si="9"/>
        <v>0.38025945147483925</v>
      </c>
      <c r="M23" s="28">
        <f t="shared" si="13"/>
        <v>8.0513076284438601E-2</v>
      </c>
      <c r="N23" s="28">
        <f t="shared" si="13"/>
        <v>0.30637783289741838</v>
      </c>
    </row>
    <row r="24" spans="1:14" x14ac:dyDescent="0.25">
      <c r="A24" s="29" t="s">
        <v>123</v>
      </c>
      <c r="B24" s="30">
        <v>4518.7798633499942</v>
      </c>
      <c r="C24" s="30">
        <v>2418.127708434065</v>
      </c>
      <c r="D24" s="30">
        <v>868.36379398499128</v>
      </c>
      <c r="E24" s="30">
        <v>730</v>
      </c>
      <c r="F24" s="30">
        <v>162.95316473</v>
      </c>
      <c r="G24" s="30">
        <f t="shared" ref="G24:G29" si="15">SUM(B24:F24)</f>
        <v>8698.2245304990502</v>
      </c>
      <c r="I24" s="75">
        <f t="shared" si="6"/>
        <v>0.19786488499930965</v>
      </c>
      <c r="J24" s="75">
        <f t="shared" si="7"/>
        <v>0.10921055271114127</v>
      </c>
      <c r="K24" s="75">
        <f t="shared" si="8"/>
        <v>0.12702222133182148</v>
      </c>
      <c r="L24" s="75">
        <f t="shared" si="9"/>
        <v>0.25184159105766368</v>
      </c>
      <c r="M24" s="75">
        <f t="shared" si="13"/>
        <v>1.5890185669763617E-2</v>
      </c>
      <c r="N24" s="75">
        <f t="shared" si="13"/>
        <v>0.13388163966574693</v>
      </c>
    </row>
    <row r="25" spans="1:14" x14ac:dyDescent="0.25">
      <c r="A25" s="29" t="s">
        <v>124</v>
      </c>
      <c r="B25" s="30">
        <v>2484.6865310770095</v>
      </c>
      <c r="C25" s="30">
        <v>4417.5161964713761</v>
      </c>
      <c r="D25" s="30">
        <v>318.51512945200096</v>
      </c>
      <c r="E25" s="30">
        <v>284.86580642503429</v>
      </c>
      <c r="F25" s="30">
        <v>240.33227688100001</v>
      </c>
      <c r="G25" s="30">
        <f t="shared" si="15"/>
        <v>7745.9159403064205</v>
      </c>
      <c r="I25" s="75">
        <f t="shared" si="6"/>
        <v>0.10879755810153914</v>
      </c>
      <c r="J25" s="75">
        <f t="shared" si="7"/>
        <v>0.19950947327735491</v>
      </c>
      <c r="K25" s="75">
        <f t="shared" si="8"/>
        <v>4.6591646900797798E-2</v>
      </c>
      <c r="L25" s="75">
        <f t="shared" si="9"/>
        <v>9.8275421819185027E-2</v>
      </c>
      <c r="M25" s="75">
        <f t="shared" si="13"/>
        <v>2.3435718529331864E-2</v>
      </c>
      <c r="N25" s="75">
        <f t="shared" si="13"/>
        <v>0.1192238626589892</v>
      </c>
    </row>
    <row r="26" spans="1:14" x14ac:dyDescent="0.25">
      <c r="A26" s="29" t="s">
        <v>125</v>
      </c>
      <c r="B26" s="30">
        <v>1636.879397748002</v>
      </c>
      <c r="C26" s="30">
        <v>776.95271735398546</v>
      </c>
      <c r="D26" s="30">
        <v>436.9351557859992</v>
      </c>
      <c r="E26" s="30">
        <v>83.69307748260465</v>
      </c>
      <c r="F26" s="30">
        <v>404.48782174299998</v>
      </c>
      <c r="G26" s="30">
        <f t="shared" si="15"/>
        <v>3338.948170113591</v>
      </c>
      <c r="I26" s="75">
        <f t="shared" si="6"/>
        <v>7.1674426191905422E-2</v>
      </c>
      <c r="J26" s="75">
        <f t="shared" si="7"/>
        <v>3.5089724747250882E-2</v>
      </c>
      <c r="K26" s="75">
        <f t="shared" si="8"/>
        <v>6.3913850911732462E-2</v>
      </c>
      <c r="L26" s="75">
        <f t="shared" si="9"/>
        <v>2.8873147662645864E-2</v>
      </c>
      <c r="M26" s="75">
        <f t="shared" si="13"/>
        <v>3.9443152879566165E-2</v>
      </c>
      <c r="N26" s="75">
        <f t="shared" si="13"/>
        <v>5.1392540420901904E-2</v>
      </c>
    </row>
    <row r="27" spans="1:14" x14ac:dyDescent="0.25">
      <c r="A27" s="29" t="s">
        <v>126</v>
      </c>
      <c r="B27" s="30">
        <v>0</v>
      </c>
      <c r="C27" s="30">
        <v>63.144242259000116</v>
      </c>
      <c r="D27" s="30">
        <v>0</v>
      </c>
      <c r="E27" s="30">
        <v>2.2144673560000001</v>
      </c>
      <c r="F27" s="30">
        <v>17.884841300000001</v>
      </c>
      <c r="G27" s="30">
        <f t="shared" si="15"/>
        <v>83.243550915000128</v>
      </c>
      <c r="I27" s="75">
        <f t="shared" si="6"/>
        <v>0</v>
      </c>
      <c r="J27" s="75">
        <f t="shared" si="7"/>
        <v>2.85180041301348E-3</v>
      </c>
      <c r="K27" s="75">
        <f t="shared" si="8"/>
        <v>0</v>
      </c>
      <c r="L27" s="75">
        <f t="shared" si="9"/>
        <v>7.6396572915109282E-4</v>
      </c>
      <c r="M27" s="75">
        <f t="shared" si="13"/>
        <v>1.7440192057769589E-3</v>
      </c>
      <c r="N27" s="75">
        <f t="shared" si="13"/>
        <v>1.281271028245104E-3</v>
      </c>
    </row>
    <row r="28" spans="1:14" x14ac:dyDescent="0.25">
      <c r="A28" s="29" t="s">
        <v>127</v>
      </c>
      <c r="B28" s="30">
        <v>0</v>
      </c>
      <c r="C28" s="30">
        <v>37.420734548000084</v>
      </c>
      <c r="D28" s="30">
        <v>0</v>
      </c>
      <c r="E28" s="30">
        <v>1.4643044489999999</v>
      </c>
      <c r="F28" s="30">
        <v>0</v>
      </c>
      <c r="G28" s="30">
        <f t="shared" si="15"/>
        <v>38.88503899700008</v>
      </c>
      <c r="I28" s="75">
        <f t="shared" si="6"/>
        <v>0</v>
      </c>
      <c r="J28" s="75">
        <f t="shared" si="7"/>
        <v>1.6900427089065885E-3</v>
      </c>
      <c r="K28" s="75">
        <f t="shared" si="8"/>
        <v>0</v>
      </c>
      <c r="L28" s="75">
        <f t="shared" si="9"/>
        <v>5.0516816743695272E-4</v>
      </c>
      <c r="M28" s="75">
        <f t="shared" si="13"/>
        <v>0</v>
      </c>
      <c r="N28" s="75">
        <f t="shared" si="13"/>
        <v>5.9851211717182416E-4</v>
      </c>
    </row>
    <row r="29" spans="1:14" x14ac:dyDescent="0.25">
      <c r="A29" s="29" t="s">
        <v>128</v>
      </c>
      <c r="B29" s="30">
        <v>0</v>
      </c>
      <c r="C29" s="30">
        <v>0</v>
      </c>
      <c r="D29" s="30">
        <v>0</v>
      </c>
      <c r="E29" s="30">
        <v>4.5520000000000001E-4</v>
      </c>
      <c r="F29" s="30">
        <v>0</v>
      </c>
      <c r="G29" s="30">
        <f t="shared" si="15"/>
        <v>4.5520000000000001E-4</v>
      </c>
      <c r="I29" s="75">
        <f t="shared" si="6"/>
        <v>0</v>
      </c>
      <c r="J29" s="75">
        <f t="shared" si="7"/>
        <v>0</v>
      </c>
      <c r="K29" s="75">
        <f t="shared" si="8"/>
        <v>0</v>
      </c>
      <c r="L29" s="75">
        <f t="shared" si="9"/>
        <v>1.5703875650609384E-7</v>
      </c>
      <c r="M29" s="75">
        <f t="shared" si="13"/>
        <v>0</v>
      </c>
      <c r="N29" s="75">
        <f t="shared" si="13"/>
        <v>7.0063634437304508E-9</v>
      </c>
    </row>
    <row r="30" spans="1:14" x14ac:dyDescent="0.25">
      <c r="A30" s="1" t="s">
        <v>129</v>
      </c>
      <c r="B30" s="27">
        <f>SUM(B31:B43)</f>
        <v>718.30201492300125</v>
      </c>
      <c r="C30" s="27">
        <f t="shared" ref="C30:G30" si="16">SUM(C31:C43)</f>
        <v>3512.4571643639656</v>
      </c>
      <c r="D30" s="27">
        <f t="shared" si="16"/>
        <v>181.74037291099989</v>
      </c>
      <c r="E30" s="27">
        <f t="shared" si="16"/>
        <v>461.74174395027956</v>
      </c>
      <c r="F30" s="27">
        <f t="shared" si="16"/>
        <v>4781.3609592120001</v>
      </c>
      <c r="G30" s="27">
        <f t="shared" si="16"/>
        <v>9655.6022553602452</v>
      </c>
      <c r="I30" s="28">
        <f t="shared" si="6"/>
        <v>3.1452460592348151E-2</v>
      </c>
      <c r="J30" s="28">
        <f t="shared" si="7"/>
        <v>0.1586340485477532</v>
      </c>
      <c r="K30" s="28">
        <f t="shared" si="8"/>
        <v>2.6584555957693237E-2</v>
      </c>
      <c r="L30" s="28">
        <f t="shared" si="9"/>
        <v>0.15929558281394351</v>
      </c>
      <c r="M30" s="28">
        <f t="shared" si="13"/>
        <v>0.46624877474411081</v>
      </c>
      <c r="N30" s="28">
        <f t="shared" si="13"/>
        <v>0.14861743995860568</v>
      </c>
    </row>
    <row r="31" spans="1:14" x14ac:dyDescent="0.25">
      <c r="A31" s="29" t="s">
        <v>130</v>
      </c>
      <c r="B31" s="30">
        <v>483.08846501300076</v>
      </c>
      <c r="C31" s="30">
        <v>1666.7208877099642</v>
      </c>
      <c r="D31" s="30">
        <v>112.33901657199993</v>
      </c>
      <c r="E31" s="30">
        <v>254.65798028646898</v>
      </c>
      <c r="F31" s="30">
        <v>1000.9846973</v>
      </c>
      <c r="G31" s="30">
        <f t="shared" ref="G31:G43" si="17">SUM(B31:F31)</f>
        <v>3517.7910468814334</v>
      </c>
      <c r="I31" s="75">
        <f t="shared" si="6"/>
        <v>2.1153109127875866E-2</v>
      </c>
      <c r="J31" s="75">
        <f t="shared" si="7"/>
        <v>7.5274564170923916E-2</v>
      </c>
      <c r="K31" s="75">
        <f t="shared" si="8"/>
        <v>1.6432688149886604E-2</v>
      </c>
      <c r="L31" s="75">
        <f t="shared" si="9"/>
        <v>8.7854069768322607E-2</v>
      </c>
      <c r="M31" s="75">
        <f t="shared" si="13"/>
        <v>9.7609842184064294E-2</v>
      </c>
      <c r="N31" s="75">
        <f t="shared" si="13"/>
        <v>5.4145260530651024E-2</v>
      </c>
    </row>
    <row r="32" spans="1:14" x14ac:dyDescent="0.25">
      <c r="A32" s="29" t="s">
        <v>131</v>
      </c>
      <c r="B32" s="30">
        <v>0</v>
      </c>
      <c r="C32" s="30">
        <v>252.91465446299966</v>
      </c>
      <c r="D32" s="30">
        <v>0</v>
      </c>
      <c r="E32" s="30">
        <v>56.913240017810224</v>
      </c>
      <c r="F32" s="30">
        <v>2390.4237633140001</v>
      </c>
      <c r="G32" s="30">
        <f t="shared" si="17"/>
        <v>2700.2516577948099</v>
      </c>
      <c r="I32" s="75">
        <f t="shared" si="6"/>
        <v>0</v>
      </c>
      <c r="J32" s="75">
        <f t="shared" si="7"/>
        <v>1.1422452629906104E-2</v>
      </c>
      <c r="K32" s="75">
        <f t="shared" si="8"/>
        <v>0</v>
      </c>
      <c r="L32" s="75">
        <f t="shared" si="9"/>
        <v>1.9634412216893181E-2</v>
      </c>
      <c r="M32" s="75">
        <f t="shared" si="13"/>
        <v>0.23309935398561524</v>
      </c>
      <c r="N32" s="75">
        <f t="shared" si="13"/>
        <v>4.1561828875320964E-2</v>
      </c>
    </row>
    <row r="33" spans="1:14" x14ac:dyDescent="0.25">
      <c r="A33" s="29" t="s">
        <v>132</v>
      </c>
      <c r="B33" s="30">
        <v>0</v>
      </c>
      <c r="C33" s="30">
        <v>785.73434151900096</v>
      </c>
      <c r="D33" s="30">
        <v>0</v>
      </c>
      <c r="E33" s="30">
        <v>70.335283713000294</v>
      </c>
      <c r="F33" s="30">
        <v>968.92958339799998</v>
      </c>
      <c r="G33" s="30">
        <f t="shared" si="17"/>
        <v>1824.9992086300012</v>
      </c>
      <c r="I33" s="75">
        <f t="shared" si="6"/>
        <v>0</v>
      </c>
      <c r="J33" s="75">
        <f t="shared" si="7"/>
        <v>3.5486331603628997E-2</v>
      </c>
      <c r="K33" s="75">
        <f t="shared" si="8"/>
        <v>0</v>
      </c>
      <c r="L33" s="75">
        <f t="shared" si="9"/>
        <v>2.4264862681882427E-2</v>
      </c>
      <c r="M33" s="75">
        <f t="shared" si="13"/>
        <v>9.4484025558089768E-2</v>
      </c>
      <c r="N33" s="75">
        <f t="shared" si="13"/>
        <v>2.8090087302685068E-2</v>
      </c>
    </row>
    <row r="34" spans="1:14" x14ac:dyDescent="0.25">
      <c r="A34" s="29" t="s">
        <v>133</v>
      </c>
      <c r="B34" s="30">
        <v>234.96154751000051</v>
      </c>
      <c r="C34" s="30">
        <v>75.577779195999909</v>
      </c>
      <c r="D34" s="30">
        <v>69.40135633899996</v>
      </c>
      <c r="E34" s="30">
        <v>13.36886064899997</v>
      </c>
      <c r="F34" s="30">
        <v>67.988928900000005</v>
      </c>
      <c r="G34" s="30">
        <f t="shared" si="17"/>
        <v>461.29847259400037</v>
      </c>
      <c r="I34" s="75">
        <f t="shared" si="6"/>
        <v>1.0288316975649326E-2</v>
      </c>
      <c r="J34" s="75">
        <f t="shared" si="7"/>
        <v>3.4133395890909384E-3</v>
      </c>
      <c r="K34" s="75">
        <f t="shared" si="8"/>
        <v>1.0151867807806634E-2</v>
      </c>
      <c r="L34" s="75">
        <f t="shared" si="9"/>
        <v>4.6121029266744419E-3</v>
      </c>
      <c r="M34" s="75">
        <f t="shared" si="13"/>
        <v>6.6298602147397377E-3</v>
      </c>
      <c r="N34" s="75">
        <f t="shared" si="13"/>
        <v>7.1002301296821122E-3</v>
      </c>
    </row>
    <row r="35" spans="1:14" x14ac:dyDescent="0.25">
      <c r="A35" s="29" t="s">
        <v>134</v>
      </c>
      <c r="B35" s="30">
        <v>0.25200240000000002</v>
      </c>
      <c r="C35" s="30">
        <v>483.47143580100038</v>
      </c>
      <c r="D35" s="30">
        <v>0</v>
      </c>
      <c r="E35" s="30">
        <v>38.71118242</v>
      </c>
      <c r="F35" s="30">
        <v>35.820262200000002</v>
      </c>
      <c r="G35" s="30">
        <f t="shared" si="17"/>
        <v>558.25488282100036</v>
      </c>
      <c r="I35" s="75">
        <f t="shared" si="6"/>
        <v>1.1034488822959515E-5</v>
      </c>
      <c r="J35" s="75">
        <f t="shared" si="7"/>
        <v>2.183515061661848E-2</v>
      </c>
      <c r="K35" s="75">
        <f t="shared" si="8"/>
        <v>0</v>
      </c>
      <c r="L35" s="75">
        <f t="shared" si="9"/>
        <v>1.335491201695378E-2</v>
      </c>
      <c r="M35" s="75">
        <f t="shared" si="13"/>
        <v>3.4929706215937415E-3</v>
      </c>
      <c r="N35" s="75">
        <f t="shared" si="13"/>
        <v>8.5925672304065972E-3</v>
      </c>
    </row>
    <row r="36" spans="1:14" x14ac:dyDescent="0.25">
      <c r="A36" s="29" t="s">
        <v>135</v>
      </c>
      <c r="B36" s="30">
        <v>0</v>
      </c>
      <c r="C36" s="30">
        <v>95.67318701399995</v>
      </c>
      <c r="D36" s="30">
        <v>0</v>
      </c>
      <c r="E36" s="30">
        <v>20.614180502</v>
      </c>
      <c r="F36" s="30">
        <v>274.18091709999999</v>
      </c>
      <c r="G36" s="30">
        <f t="shared" si="17"/>
        <v>390.46828461599995</v>
      </c>
      <c r="I36" s="75">
        <f t="shared" si="6"/>
        <v>0</v>
      </c>
      <c r="J36" s="75">
        <f t="shared" si="7"/>
        <v>4.3209139025174106E-3</v>
      </c>
      <c r="K36" s="75">
        <f t="shared" si="8"/>
        <v>0</v>
      </c>
      <c r="L36" s="75">
        <f t="shared" si="9"/>
        <v>7.1116548164021206E-3</v>
      </c>
      <c r="M36" s="75">
        <f t="shared" si="13"/>
        <v>2.6736428758802579E-2</v>
      </c>
      <c r="N36" s="75">
        <f t="shared" si="13"/>
        <v>6.0100235396961313E-3</v>
      </c>
    </row>
    <row r="37" spans="1:14" x14ac:dyDescent="0.25">
      <c r="A37" s="29" t="s">
        <v>136</v>
      </c>
      <c r="B37" s="30">
        <v>0</v>
      </c>
      <c r="C37" s="30">
        <v>152.36487866099998</v>
      </c>
      <c r="D37" s="30">
        <v>0</v>
      </c>
      <c r="E37" s="30">
        <v>1.950562906</v>
      </c>
      <c r="F37" s="30">
        <v>35.140694799999999</v>
      </c>
      <c r="G37" s="30">
        <f t="shared" si="17"/>
        <v>189.45613636699997</v>
      </c>
      <c r="I37" s="75">
        <f t="shared" si="6"/>
        <v>0</v>
      </c>
      <c r="J37" s="75">
        <f t="shared" si="7"/>
        <v>6.8812960350673304E-3</v>
      </c>
      <c r="K37" s="75">
        <f t="shared" si="8"/>
        <v>0</v>
      </c>
      <c r="L37" s="75">
        <f t="shared" si="9"/>
        <v>6.7292173384260283E-4</v>
      </c>
      <c r="M37" s="75">
        <f t="shared" si="13"/>
        <v>3.426703408072539E-3</v>
      </c>
      <c r="N37" s="75">
        <f t="shared" si="13"/>
        <v>2.9160776538492087E-3</v>
      </c>
    </row>
    <row r="38" spans="1:14" x14ac:dyDescent="0.25">
      <c r="A38" s="29" t="s">
        <v>137</v>
      </c>
      <c r="B38" s="30">
        <v>0</v>
      </c>
      <c r="C38" s="30">
        <v>0</v>
      </c>
      <c r="D38" s="30">
        <v>0</v>
      </c>
      <c r="E38" s="30">
        <v>1.825737876</v>
      </c>
      <c r="F38" s="30">
        <v>0</v>
      </c>
      <c r="G38" s="30">
        <f t="shared" si="17"/>
        <v>1.825737876</v>
      </c>
      <c r="I38" s="75">
        <f t="shared" si="6"/>
        <v>0</v>
      </c>
      <c r="J38" s="75">
        <f t="shared" si="7"/>
        <v>0</v>
      </c>
      <c r="K38" s="75">
        <f t="shared" si="8"/>
        <v>0</v>
      </c>
      <c r="L38" s="75">
        <f t="shared" si="9"/>
        <v>6.2985853636449249E-4</v>
      </c>
      <c r="M38" s="75">
        <f t="shared" si="13"/>
        <v>0</v>
      </c>
      <c r="N38" s="75">
        <f t="shared" si="13"/>
        <v>2.8101456749210191E-5</v>
      </c>
    </row>
    <row r="39" spans="1:14" x14ac:dyDescent="0.25">
      <c r="A39" s="29" t="s">
        <v>138</v>
      </c>
      <c r="B39" s="30">
        <v>0</v>
      </c>
      <c r="C39" s="30">
        <v>0</v>
      </c>
      <c r="D39" s="30">
        <v>0</v>
      </c>
      <c r="E39" s="30">
        <v>1.079375403</v>
      </c>
      <c r="F39" s="30">
        <v>0</v>
      </c>
      <c r="G39" s="30">
        <f t="shared" si="17"/>
        <v>1.079375403</v>
      </c>
      <c r="I39" s="75">
        <f t="shared" si="6"/>
        <v>0</v>
      </c>
      <c r="J39" s="75">
        <f t="shared" si="7"/>
        <v>0</v>
      </c>
      <c r="K39" s="75">
        <f t="shared" si="8"/>
        <v>0</v>
      </c>
      <c r="L39" s="75">
        <f t="shared" si="9"/>
        <v>3.7237208060277661E-4</v>
      </c>
      <c r="M39" s="75">
        <f t="shared" si="13"/>
        <v>0</v>
      </c>
      <c r="N39" s="75">
        <f t="shared" si="13"/>
        <v>1.661356846581947E-5</v>
      </c>
    </row>
    <row r="40" spans="1:14" x14ac:dyDescent="0.25">
      <c r="A40" s="29" t="s">
        <v>139</v>
      </c>
      <c r="B40" s="30">
        <v>0</v>
      </c>
      <c r="C40" s="30">
        <v>0</v>
      </c>
      <c r="D40" s="30">
        <v>0</v>
      </c>
      <c r="E40" s="30">
        <v>0.75985834899999805</v>
      </c>
      <c r="F40" s="30">
        <v>0</v>
      </c>
      <c r="G40" s="30">
        <f t="shared" si="17"/>
        <v>0.75985834899999805</v>
      </c>
      <c r="I40" s="75">
        <f t="shared" si="6"/>
        <v>0</v>
      </c>
      <c r="J40" s="75">
        <f t="shared" si="7"/>
        <v>0</v>
      </c>
      <c r="K40" s="75">
        <f t="shared" si="8"/>
        <v>0</v>
      </c>
      <c r="L40" s="75">
        <f t="shared" si="9"/>
        <v>2.621423775213822E-4</v>
      </c>
      <c r="M40" s="75">
        <f t="shared" si="13"/>
        <v>0</v>
      </c>
      <c r="N40" s="75">
        <f t="shared" si="13"/>
        <v>1.1695614584461689E-5</v>
      </c>
    </row>
    <row r="41" spans="1:14" x14ac:dyDescent="0.25">
      <c r="A41" s="29" t="s">
        <v>140</v>
      </c>
      <c r="B41" s="30">
        <v>0</v>
      </c>
      <c r="C41" s="30">
        <v>0</v>
      </c>
      <c r="D41" s="30">
        <v>0</v>
      </c>
      <c r="E41" s="30">
        <v>0.64020054000000004</v>
      </c>
      <c r="F41" s="30">
        <v>7.8921121999999997</v>
      </c>
      <c r="G41" s="30">
        <f t="shared" si="17"/>
        <v>8.5323127400000001</v>
      </c>
      <c r="I41" s="75">
        <f t="shared" si="6"/>
        <v>0</v>
      </c>
      <c r="J41" s="75">
        <f t="shared" si="7"/>
        <v>0</v>
      </c>
      <c r="K41" s="75">
        <f t="shared" si="8"/>
        <v>0</v>
      </c>
      <c r="L41" s="75">
        <f t="shared" si="9"/>
        <v>2.2086181176654175E-4</v>
      </c>
      <c r="M41" s="75">
        <f t="shared" si="13"/>
        <v>7.6959001313288953E-4</v>
      </c>
      <c r="N41" s="75">
        <f t="shared" si="13"/>
        <v>1.313279527065281E-4</v>
      </c>
    </row>
    <row r="42" spans="1:14" x14ac:dyDescent="0.25">
      <c r="A42" s="29" t="s">
        <v>141</v>
      </c>
      <c r="B42" s="30">
        <v>0</v>
      </c>
      <c r="C42" s="30">
        <v>0</v>
      </c>
      <c r="D42" s="30">
        <v>0</v>
      </c>
      <c r="E42" s="30">
        <v>0.40125523000000002</v>
      </c>
      <c r="F42" s="30">
        <v>0</v>
      </c>
      <c r="G42" s="30">
        <f t="shared" si="17"/>
        <v>0.40125523000000002</v>
      </c>
      <c r="I42" s="75">
        <f t="shared" si="6"/>
        <v>0</v>
      </c>
      <c r="J42" s="75">
        <f t="shared" si="7"/>
        <v>0</v>
      </c>
      <c r="K42" s="75">
        <f t="shared" si="8"/>
        <v>0</v>
      </c>
      <c r="L42" s="75">
        <f t="shared" si="9"/>
        <v>1.3842843225124493E-4</v>
      </c>
      <c r="M42" s="75">
        <f t="shared" si="13"/>
        <v>0</v>
      </c>
      <c r="N42" s="75">
        <f t="shared" si="13"/>
        <v>6.1760544267962522E-6</v>
      </c>
    </row>
    <row r="43" spans="1:14" x14ac:dyDescent="0.25">
      <c r="A43" s="29" t="s">
        <v>142</v>
      </c>
      <c r="B43" s="30">
        <v>0</v>
      </c>
      <c r="C43" s="30">
        <v>0</v>
      </c>
      <c r="D43" s="30">
        <v>0</v>
      </c>
      <c r="E43" s="30">
        <v>0.48402605799999998</v>
      </c>
      <c r="F43" s="30">
        <v>0</v>
      </c>
      <c r="G43" s="30">
        <f t="shared" si="17"/>
        <v>0.48402605799999998</v>
      </c>
      <c r="I43" s="75">
        <f t="shared" si="6"/>
        <v>0</v>
      </c>
      <c r="J43" s="75">
        <f t="shared" si="7"/>
        <v>0</v>
      </c>
      <c r="K43" s="75">
        <f t="shared" si="8"/>
        <v>0</v>
      </c>
      <c r="L43" s="75">
        <f t="shared" si="9"/>
        <v>1.6698341446587533E-4</v>
      </c>
      <c r="M43" s="75">
        <f t="shared" si="13"/>
        <v>0</v>
      </c>
      <c r="N43" s="75">
        <f t="shared" si="13"/>
        <v>7.4500493817753834E-6</v>
      </c>
    </row>
    <row r="47" spans="1:14" x14ac:dyDescent="0.25">
      <c r="B47" s="191"/>
      <c r="C47" s="191"/>
      <c r="D47" s="191"/>
      <c r="E47" s="191"/>
      <c r="F47" s="191"/>
    </row>
  </sheetData>
  <pageMargins left="0.7" right="0.7" top="0.75" bottom="0.75" header="0.3" footer="0.3"/>
  <pageSetup paperSize="9" scale="73" fitToWidth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11</vt:i4>
      </vt:variant>
    </vt:vector>
  </HeadingPairs>
  <TitlesOfParts>
    <vt:vector size="18" baseType="lpstr">
      <vt:lpstr>PnL-Consol</vt:lpstr>
      <vt:lpstr>Loan growth</vt:lpstr>
      <vt:lpstr>Asset Quality</vt:lpstr>
      <vt:lpstr>Balance Sheet</vt:lpstr>
      <vt:lpstr>Capital Position</vt:lpstr>
      <vt:lpstr>Biz update</vt:lpstr>
      <vt:lpstr>Geo presence</vt:lpstr>
      <vt:lpstr>'Asset Quality'!Print_Area</vt:lpstr>
      <vt:lpstr>'Balance Sheet'!Print_Area</vt:lpstr>
      <vt:lpstr>'Biz update'!Print_Area</vt:lpstr>
      <vt:lpstr>'Capital Position'!Print_Area</vt:lpstr>
      <vt:lpstr>'Geo presence'!Print_Area</vt:lpstr>
      <vt:lpstr>'Loan growth'!Print_Area</vt:lpstr>
      <vt:lpstr>'PnL-Consol'!Print_Area</vt:lpstr>
      <vt:lpstr>'Asset Quality'!Print_Titles</vt:lpstr>
      <vt:lpstr>'Geo presence'!Print_Titles</vt:lpstr>
      <vt:lpstr>'Loan growth'!Print_Titles</vt:lpstr>
      <vt:lpstr>'PnL-Consol'!Print_Titles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2023-07-27T08:44:36Z</dcterms:modified>
</cp:coreProperties>
</file>